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C:\Users\sanita.mickevica_gul\Desktop\"/>
    </mc:Choice>
  </mc:AlternateContent>
  <xr:revisionPtr revIDLastSave="0" documentId="8_{B625D05A-71B8-40E2-96DD-41A78A86C3A5}" xr6:coauthVersionLast="47" xr6:coauthVersionMax="47" xr10:uidLastSave="{00000000-0000-0000-0000-000000000000}"/>
  <bookViews>
    <workbookView xWindow="-108" yWindow="-108" windowWidth="23256" windowHeight="12456" firstSheet="3" activeTab="3" xr2:uid="{00000000-000D-0000-FFFF-FFFF00000000}"/>
  </bookViews>
  <sheets>
    <sheet name="kopējais" sheetId="1" state="hidden" r:id="rId1"/>
    <sheet name="pa amatiem" sheetId="2" state="hidden" r:id="rId2"/>
    <sheet name="Sheet1" sheetId="5" state="hidden" r:id="rId3"/>
    <sheet name="individuālās mēnešalgas tabula" sheetId="14" r:id="rId4"/>
    <sheet name="Pakāpes aprēķins" sheetId="15" r:id="rId5"/>
    <sheet name="Sheet2" sheetId="8" state="hidden" r:id="rId6"/>
  </sheets>
  <definedNames>
    <definedName name="_xlnm._FilterDatabase" localSheetId="4" hidden="1">'Pakāpes aprēķins'!$B$1:$I$79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4" l="1"/>
  <c r="M21" i="14"/>
  <c r="M22" i="14"/>
  <c r="N22" i="14" s="1"/>
  <c r="M23" i="14"/>
  <c r="M24" i="14"/>
  <c r="N24" i="14" s="1"/>
  <c r="M25" i="14"/>
  <c r="M26" i="14"/>
  <c r="M27" i="14"/>
  <c r="N27" i="14" s="1"/>
  <c r="M28" i="14"/>
  <c r="M29" i="14"/>
  <c r="M30" i="14"/>
  <c r="M31" i="14"/>
  <c r="M32" i="14"/>
  <c r="M33" i="14"/>
  <c r="N33" i="14" s="1"/>
  <c r="M34" i="14"/>
  <c r="M35" i="14"/>
  <c r="M36" i="14"/>
  <c r="M37" i="14"/>
  <c r="M38" i="14"/>
  <c r="M39" i="14"/>
  <c r="M40" i="14"/>
  <c r="M41" i="14"/>
  <c r="M42" i="14"/>
  <c r="E2" i="15"/>
  <c r="E3" i="15"/>
  <c r="E4"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5" i="15"/>
  <c r="M20" i="14"/>
  <c r="N30" i="14" l="1"/>
  <c r="N37" i="14"/>
  <c r="N36" i="14"/>
  <c r="N28" i="14"/>
  <c r="N35" i="14"/>
  <c r="N42" i="14"/>
  <c r="N34" i="14"/>
  <c r="N26" i="14"/>
  <c r="N25" i="14"/>
  <c r="N40" i="14"/>
  <c r="N32" i="14"/>
  <c r="N39" i="14"/>
  <c r="N31" i="14"/>
  <c r="N23" i="14"/>
  <c r="N41" i="14"/>
  <c r="N38" i="14"/>
  <c r="N29" i="14"/>
  <c r="N21" i="14"/>
  <c r="M21" i="8"/>
  <c r="M20" i="8"/>
  <c r="M19" i="8"/>
  <c r="M18" i="8"/>
  <c r="M17" i="8"/>
  <c r="M16" i="8"/>
  <c r="M15" i="8"/>
  <c r="M14" i="8"/>
  <c r="M13" i="8"/>
  <c r="M12" i="8"/>
  <c r="M11" i="8"/>
  <c r="M10" i="8"/>
  <c r="M9" i="8"/>
  <c r="M8" i="8"/>
  <c r="L21" i="8"/>
  <c r="L20" i="8"/>
  <c r="L19" i="8"/>
  <c r="L18" i="8"/>
  <c r="L17" i="8"/>
  <c r="L16" i="8"/>
  <c r="L15" i="8"/>
  <c r="L14" i="8"/>
  <c r="L13" i="8"/>
  <c r="L12" i="8"/>
  <c r="L11" i="8"/>
  <c r="L10" i="8"/>
  <c r="L9" i="8"/>
  <c r="L8" i="8"/>
  <c r="M7" i="8"/>
  <c r="L7" i="8"/>
  <c r="M6" i="8"/>
  <c r="L6" i="8"/>
  <c r="K21" i="8"/>
  <c r="K20" i="8"/>
  <c r="K19" i="8"/>
  <c r="K18" i="8"/>
  <c r="K17" i="8"/>
  <c r="K16" i="8"/>
  <c r="K15" i="8"/>
  <c r="K14" i="8"/>
  <c r="K13" i="8"/>
  <c r="K12" i="8"/>
  <c r="K11" i="8"/>
  <c r="K10" i="8"/>
  <c r="K9" i="8"/>
  <c r="K8" i="8"/>
  <c r="K7" i="8"/>
  <c r="K6" i="8"/>
  <c r="N18" i="5"/>
  <c r="N21" i="5"/>
  <c r="N20" i="5"/>
  <c r="N19" i="5"/>
  <c r="N17" i="5"/>
  <c r="N16" i="5"/>
  <c r="N15" i="5"/>
  <c r="N14" i="5"/>
  <c r="N13" i="5"/>
  <c r="N12" i="5"/>
  <c r="N11" i="5"/>
  <c r="N10" i="5"/>
  <c r="N9" i="5"/>
  <c r="M16" i="5"/>
  <c r="M14" i="5"/>
  <c r="M21" i="5"/>
  <c r="M20" i="5"/>
  <c r="M19" i="5"/>
  <c r="M18" i="5"/>
  <c r="M17" i="5"/>
  <c r="M15" i="5"/>
  <c r="M13" i="5"/>
  <c r="M12" i="5"/>
  <c r="M11" i="5"/>
  <c r="M10" i="5"/>
  <c r="M9" i="5"/>
  <c r="L21" i="5"/>
  <c r="L20" i="5"/>
  <c r="L19" i="5"/>
  <c r="L18" i="5"/>
  <c r="L17" i="5"/>
  <c r="L16" i="5"/>
  <c r="L15" i="5"/>
  <c r="L14" i="5"/>
  <c r="L13" i="5"/>
  <c r="L12" i="5"/>
  <c r="L11" i="5"/>
  <c r="L10" i="5"/>
  <c r="L9" i="5"/>
  <c r="N8" i="5"/>
  <c r="M8" i="5"/>
  <c r="L8" i="5"/>
  <c r="N7" i="5"/>
  <c r="M7" i="5"/>
  <c r="L7" i="5"/>
  <c r="N6" i="5"/>
  <c r="M6" i="5"/>
  <c r="L6" i="5"/>
  <c r="E61" i="2" l="1"/>
  <c r="E73" i="2" l="1"/>
  <c r="E72" i="2"/>
  <c r="E71" i="2"/>
  <c r="H12" i="1"/>
  <c r="E65" i="2" l="1"/>
  <c r="E64" i="2"/>
  <c r="E63" i="2"/>
  <c r="E62" i="2"/>
  <c r="E60" i="2"/>
  <c r="E55" i="2"/>
  <c r="E54" i="2"/>
  <c r="E49" i="2"/>
  <c r="E46" i="2"/>
  <c r="E43" i="2"/>
  <c r="E42" i="2"/>
  <c r="E39" i="2"/>
  <c r="E36" i="2"/>
  <c r="E33" i="2"/>
  <c r="E32" i="2"/>
  <c r="E31" i="2"/>
  <c r="E28" i="2"/>
  <c r="E25" i="2"/>
  <c r="E22" i="2"/>
  <c r="E19" i="2"/>
  <c r="E18" i="2"/>
  <c r="E17" i="2"/>
  <c r="E16" i="2"/>
  <c r="E13" i="2"/>
  <c r="E12" i="2"/>
  <c r="E9" i="2"/>
  <c r="E8" i="2"/>
  <c r="E7" i="2"/>
  <c r="E6" i="2"/>
  <c r="E5" i="2"/>
  <c r="H11" i="1"/>
  <c r="H10" i="1"/>
  <c r="H9" i="1"/>
</calcChain>
</file>

<file path=xl/sharedStrings.xml><?xml version="1.0" encoding="utf-8"?>
<sst xmlns="http://schemas.openxmlformats.org/spreadsheetml/2006/main" count="233" uniqueCount="150">
  <si>
    <t xml:space="preserve">Sektors </t>
  </si>
  <si>
    <t xml:space="preserve">Bāzes mēnešalga 2019.gadā </t>
  </si>
  <si>
    <t>Indeksācijas nosacījumi</t>
  </si>
  <si>
    <t>Sabiedrisko pakalpojumu regulēšanas komisija</t>
  </si>
  <si>
    <t>saskaita Centrālās statistikas pārvaldes oficiālajā statistikas paziņojumā publicēto finanšu un apdrošināšanas jomā strādājošo aizpagājušā gada mēneša vidējās darba samaksas apmēra pieaugumu procentos pret iepriekšējo gadu ar aizpagājušā gada inflāciju procentos pret iepriekšējo gadu un attiecīgo summu dala ar divi</t>
  </si>
  <si>
    <t>saskaita Centrālās statistikas pārvaldes oficiālajā statistikas paziņojumā publicēto elektronisko sakaru un enerģētikas nozarē strādājošo aizpagājušā gada mēneša vidējās darba samaksas apmēra pieaugumu procentos pret iepriekšējo gadu ar aizpagājušā gada inflāciju procentos pret iepriekšējo gadu un attiecīgo summu dala ar divi</t>
  </si>
  <si>
    <t xml:space="preserve">Iestādes  vai amati, kuriem attiecināms </t>
  </si>
  <si>
    <t>saskaita Centrālās statistikas pārvaldes oficiālajā statistikas paziņojumā publicēto valstī strādājošo aizpagājušā gada mēneša vidējās darba samaksas apmēra pieaugumu procentos pret iepriekšējo gadu ar aizpagājušā gada inflāciju procentos pret iepriekšējo gadu un attiecīgo summu dala ar divi</t>
  </si>
  <si>
    <t xml:space="preserve">Valstī strādājošo 2017.gada mēneša vidējās darba samaksas apmērs </t>
  </si>
  <si>
    <t xml:space="preserve">Finanšu un apdrošināšanas jomā strādājošo 2017.gada mēneša vidējās darba samaksas apmērs </t>
  </si>
  <si>
    <t>Elektronisko sakaru un enerģētikas nozarē strādājošo 2017.gada mēneša vidējās darba samaksas apmērs</t>
  </si>
  <si>
    <t>Indeksācijas aprēķins 2020.gadam</t>
  </si>
  <si>
    <t>Rajona tiesas tiesnesis, rajona prokurors, Konkurences padome, Datu valsts inspekcija, pašvaldības deputāti, domes priekšsēdētājs, domes priekšsēdētāja vietnieks, domes komitejas priekšsēdētājs, domes komitejas priekšsēdētāja vietnieks, Saeimas deputātam, Ministru prezidentam, Ministru prezidenta biedram, ministram, paralamentārajam sekretāram, valsts kontrolierim, Valsts kontroles padomes locekļiem, tiesībsargam, NEPLP priekšsēdētājam, NEPLP priekšsēdētāja vietniekam, NEPLP loceklim, CVK priekšsēdētājam, CVK priekšsēdētāja vietniekam, CVK sekretāram, CVK loceklim, CZK priekšsēdētājam, Augstākās izglītības padomes priekšsēdētājam, Augstākās izglītības padomes loceklim</t>
  </si>
  <si>
    <t xml:space="preserve">Informācija par nākamā gada (2020.gada) bāzes mēnešalgu apmēru </t>
  </si>
  <si>
    <t xml:space="preserve">Pašvaldības deputāts </t>
  </si>
  <si>
    <t xml:space="preserve">Likumā noteiktais koeficients </t>
  </si>
  <si>
    <t>Pašvaldības domes priekšsēdētāja vietnieks</t>
  </si>
  <si>
    <t xml:space="preserve">Pašvaldību ievēlēto amatpersonu mēnešalgas nedrīkst pārsniegt: </t>
  </si>
  <si>
    <t xml:space="preserve">Pašvaldības domes komitejas priekšsēdētājs </t>
  </si>
  <si>
    <t>Pašvaldības domes komitejas priekšsēdētāja vietnieks</t>
  </si>
  <si>
    <t>Centrālā vēlēšanu komisija</t>
  </si>
  <si>
    <t>CVK priekšsēdētājs</t>
  </si>
  <si>
    <t>CVK priekšsēdētāja vietnieks</t>
  </si>
  <si>
    <t>CVK sekretārs</t>
  </si>
  <si>
    <t>CVK loceklis</t>
  </si>
  <si>
    <t>Centrālā zemes komisija</t>
  </si>
  <si>
    <t>CZK priekšsēdētājs</t>
  </si>
  <si>
    <t xml:space="preserve">Augstākās izglītības padome </t>
  </si>
  <si>
    <t>AIP priekšsēdētājs</t>
  </si>
  <si>
    <t>AIP loceklis</t>
  </si>
  <si>
    <t>Datu valsts inspekcija</t>
  </si>
  <si>
    <t>Datu valsts inspekcijas amatpersonu (darbinieku) mēnešalgas maksimālais apmērs</t>
  </si>
  <si>
    <t>Konkurences padome</t>
  </si>
  <si>
    <t>Konkurences padomes amatpersonu (darbinieku) mēnešalgas maksimālais apmērs</t>
  </si>
  <si>
    <t xml:space="preserve">Nacionālās elektronisko plašsaziņas līdzekļu padome </t>
  </si>
  <si>
    <t>NEPLP priekšsēdētājs</t>
  </si>
  <si>
    <t>NEPLP priekšsēdētāja vietnieks</t>
  </si>
  <si>
    <t xml:space="preserve">NEPLP loceklis </t>
  </si>
  <si>
    <t>Tiesībsargs</t>
  </si>
  <si>
    <t>Valsts kontrole</t>
  </si>
  <si>
    <t>valsts kontrolieris</t>
  </si>
  <si>
    <t xml:space="preserve">padomes loceklis </t>
  </si>
  <si>
    <t>Inormācija par vēlēto amatpersonu un Saeimas iecelto amatpersonu mēnešalgu apmēru 2020.gadā</t>
  </si>
  <si>
    <t>Sabiedrisko pakalpojumu regulēšanas komisijas  amatpersonu (darbinieku) mēnešalgas maksimālais apmērs</t>
  </si>
  <si>
    <t>Finanšu un kapitāla tirgus komisija</t>
  </si>
  <si>
    <t>Kontroles dienesta amatpersonu (darbinieku) mēnešalgas maksimālais apmērs</t>
  </si>
  <si>
    <t xml:space="preserve">FKTK amatpersonu (darbinieku) mēnešalgas maksimālais apmērs </t>
  </si>
  <si>
    <t>Rajona (pilsētas) tiesas tiesnesis</t>
  </si>
  <si>
    <t>Rajona (pilsētas) prokurors</t>
  </si>
  <si>
    <t xml:space="preserve">Informācija par tiesnešu un prokuroru mēnešalgas apmēru 2020.gadā </t>
  </si>
  <si>
    <t>Saeimas deputāts</t>
  </si>
  <si>
    <t xml:space="preserve">Informācija par Saeimas deputātu, Ministru kabienta locekļu un parlamentāro sekretāru mēnešalgas apmēru 2020.gadā  </t>
  </si>
  <si>
    <t>Ministru prezidents</t>
  </si>
  <si>
    <t>Ministru prezidenta biedrs</t>
  </si>
  <si>
    <t>ministrs</t>
  </si>
  <si>
    <t>parlamentārais sekretārs</t>
  </si>
  <si>
    <t xml:space="preserve">Pašvaldības domes priekšsēdētājs </t>
  </si>
  <si>
    <t xml:space="preserve"> Noziedzīgi iegūtu līdzekļu legalizācijas novēršanas dienests (Kontroles dienests)</t>
  </si>
  <si>
    <r>
      <t>((5,5%+7,8%)/2+2,5%)/2 =</t>
    </r>
    <r>
      <rPr>
        <b/>
        <sz val="11"/>
        <color theme="1"/>
        <rFont val="Calibri"/>
        <family val="2"/>
        <charset val="186"/>
        <scheme val="minor"/>
      </rPr>
      <t>4,575%</t>
    </r>
  </si>
  <si>
    <r>
      <t>(3,6%+2,5%)/2=</t>
    </r>
    <r>
      <rPr>
        <b/>
        <sz val="11"/>
        <color theme="1"/>
        <rFont val="Calibri"/>
        <family val="2"/>
        <charset val="186"/>
        <scheme val="minor"/>
      </rPr>
      <t>3,05%</t>
    </r>
  </si>
  <si>
    <r>
      <t>(8,4%+2,5%)/2=</t>
    </r>
    <r>
      <rPr>
        <b/>
        <sz val="11"/>
        <color theme="1"/>
        <rFont val="Calibri"/>
        <family val="2"/>
        <charset val="186"/>
        <scheme val="minor"/>
      </rPr>
      <t>5,45%</t>
    </r>
  </si>
  <si>
    <t>Finanšu un kapitāla tirgus komisija, Noziedzīgi iegūtu līdzekļu legalizācijas novēršanas dienests (Kontroles dienests)</t>
  </si>
  <si>
    <t xml:space="preserve">Pamatojums: </t>
  </si>
  <si>
    <r>
      <t>Valsts un pašvaldību institūciju amatpersonu un darbinieku atlīdzības likuma 4.panta 2</t>
    </r>
    <r>
      <rPr>
        <vertAlign val="superscript"/>
        <sz val="11"/>
        <color theme="1"/>
        <rFont val="Calibri"/>
        <family val="2"/>
        <charset val="186"/>
        <scheme val="minor"/>
      </rPr>
      <t xml:space="preserve"> 1</t>
    </r>
    <r>
      <rPr>
        <sz val="11"/>
        <color theme="1"/>
        <rFont val="Calibri"/>
        <family val="2"/>
        <charset val="186"/>
        <scheme val="minor"/>
      </rPr>
      <t xml:space="preserve"> daļa </t>
    </r>
  </si>
  <si>
    <r>
      <t xml:space="preserve">apmērs bruto, </t>
    </r>
    <r>
      <rPr>
        <i/>
        <sz val="11"/>
        <color theme="1"/>
        <rFont val="Calibri"/>
        <family val="2"/>
        <charset val="186"/>
        <scheme val="minor"/>
      </rPr>
      <t>euro</t>
    </r>
  </si>
  <si>
    <r>
      <t xml:space="preserve">Bāzes alga 2020.gadam (bruto), </t>
    </r>
    <r>
      <rPr>
        <i/>
        <sz val="11"/>
        <color theme="1"/>
        <rFont val="Calibri"/>
        <family val="2"/>
        <charset val="186"/>
        <scheme val="minor"/>
      </rPr>
      <t>euro</t>
    </r>
  </si>
  <si>
    <t>Kārtējā gada bāzes mēnešalga 2020.gadam (bruto), euro</t>
  </si>
  <si>
    <t>Kārtējā gada mēnešalga (maksimālā mēnešalga) 2020.gadam (bruto), euro</t>
  </si>
  <si>
    <t xml:space="preserve">Ostu valdes locekļu mēnešalga </t>
  </si>
  <si>
    <t>transporta jomā strādājošo 2017.gada mēneša vidējās darba samaksas apmērs</t>
  </si>
  <si>
    <t xml:space="preserve">Informācija par ostu valdes locekļu mēnešalgas apmēru 2020.gadā </t>
  </si>
  <si>
    <t xml:space="preserve">Ostu valdes loceklis mazā ostā  </t>
  </si>
  <si>
    <t xml:space="preserve">MK noteikumos Nr. 741  noteiktais koeficients </t>
  </si>
  <si>
    <t xml:space="preserve">Ostu valdes loceklis vidējā ostā  </t>
  </si>
  <si>
    <t xml:space="preserve">Ostu valdes loceklis lielā ostā  </t>
  </si>
  <si>
    <t>iesaldēts</t>
  </si>
  <si>
    <t xml:space="preserve">Saeimas deputāts * </t>
  </si>
  <si>
    <t>* saskaņā ar likuma pārejas noteikumiem - atlīdzības pieaugums iesaldēts līdz 14.Saeimai</t>
  </si>
  <si>
    <t>Nr.</t>
  </si>
  <si>
    <t>p. k.</t>
  </si>
  <si>
    <t>Mēnešalgu grupa</t>
  </si>
  <si>
    <t>Mēnešalgu intervāla koeficients pret bāzes mēnešalgu</t>
  </si>
  <si>
    <t>minimums</t>
  </si>
  <si>
    <t>viduspunkts</t>
  </si>
  <si>
    <t>maksimums</t>
  </si>
  <si>
    <t>1.</t>
  </si>
  <si>
    <t>2.</t>
  </si>
  <si>
    <t>3.</t>
  </si>
  <si>
    <t>4.</t>
  </si>
  <si>
    <t>5.</t>
  </si>
  <si>
    <t>6.</t>
  </si>
  <si>
    <t>7.</t>
  </si>
  <si>
    <t>8.</t>
  </si>
  <si>
    <t>9.</t>
  </si>
  <si>
    <t>10.</t>
  </si>
  <si>
    <t>11.</t>
  </si>
  <si>
    <t>12.</t>
  </si>
  <si>
    <t>13.</t>
  </si>
  <si>
    <t>14.</t>
  </si>
  <si>
    <t>15.</t>
  </si>
  <si>
    <t>16.</t>
  </si>
  <si>
    <t>6. pakāpe</t>
  </si>
  <si>
    <t>Amatu saime</t>
  </si>
  <si>
    <t>Līmenis</t>
  </si>
  <si>
    <t>Darbinieka individuālās mēnešalgas noteikšanas tabula</t>
  </si>
  <si>
    <t>1. pakāpe</t>
  </si>
  <si>
    <t>1,60-1,80</t>
  </si>
  <si>
    <t>2. pakāpe</t>
  </si>
  <si>
    <t>1,90 -2,20</t>
  </si>
  <si>
    <t>3. pakāpe</t>
  </si>
  <si>
    <t>2,30 - 2,80</t>
  </si>
  <si>
    <t>4. pakāpe</t>
  </si>
  <si>
    <t>5. pakāpe</t>
  </si>
  <si>
    <t>2,90 - 3,30</t>
  </si>
  <si>
    <t>3,40 - 3,80</t>
  </si>
  <si>
    <t>3,90 - 4,20</t>
  </si>
  <si>
    <t>7. pakāpe</t>
  </si>
  <si>
    <t>Pakāpes koeficients</t>
  </si>
  <si>
    <t>Darba sniegums</t>
  </si>
  <si>
    <t>Darba apjoms</t>
  </si>
  <si>
    <t>Koeficients</t>
  </si>
  <si>
    <t>Pakāpe</t>
  </si>
  <si>
    <t>Kvalifikācija un kompetences</t>
  </si>
  <si>
    <t>APSTIPRINU</t>
  </si>
  <si>
    <t>(iestādes vadītājs)</t>
  </si>
  <si>
    <t>(paraksts, vārds, uzvārds)</t>
  </si>
  <si>
    <t>20___.gada ___.__________</t>
  </si>
  <si>
    <t>GULBENES NOVADA PAŠVALDĪBAS</t>
  </si>
  <si>
    <t>(pašvaldības iestādes nosaukums)</t>
  </si>
  <si>
    <t>Nr.p.k</t>
  </si>
  <si>
    <t>Vārds, Uzvārds</t>
  </si>
  <si>
    <t>Amata nosaukums</t>
  </si>
  <si>
    <t>0,20-1,50</t>
  </si>
  <si>
    <t>SASKAŅOTS</t>
  </si>
  <si>
    <t>Gulbenes novada pašvaldības domes</t>
  </si>
  <si>
    <t>2023.gada 28.decembra</t>
  </si>
  <si>
    <t>noteikumiem Nr.___</t>
  </si>
  <si>
    <t>Gulbenes novada pašvaldības</t>
  </si>
  <si>
    <t xml:space="preserve"> izpilddirektors</t>
  </si>
  <si>
    <t>Gulbenes novada pašvaldības domes priekšsēdētājs</t>
  </si>
  <si>
    <t>A.Caunītis</t>
  </si>
  <si>
    <t>DOKUMENTS PARAKSTĪTS AR DROŠU ELEKTRONISKO PARAKSTU UN SATUR LAIKA ZĪMOGU</t>
  </si>
  <si>
    <t>3.pielikums</t>
  </si>
  <si>
    <t>Kods pēc Profesiju klasifikatora</t>
  </si>
  <si>
    <r>
      <t xml:space="preserve">Esošā mēnešalga </t>
    </r>
    <r>
      <rPr>
        <b/>
        <i/>
        <sz val="12"/>
        <color theme="1"/>
        <rFont val="Times New Roman"/>
        <family val="1"/>
        <charset val="186"/>
      </rPr>
      <t>euro</t>
    </r>
  </si>
  <si>
    <r>
      <t xml:space="preserve">Individuālā mēnešalga </t>
    </r>
    <r>
      <rPr>
        <b/>
        <i/>
        <sz val="12"/>
        <color theme="1"/>
        <rFont val="Times New Roman"/>
        <family val="1"/>
        <charset val="186"/>
      </rPr>
      <t>euro</t>
    </r>
  </si>
  <si>
    <t>Individuālās mēnešalgas  pakāpe</t>
  </si>
  <si>
    <r>
      <t xml:space="preserve">Profesionālās kvalifikācijas un kompetenču līmenis
</t>
    </r>
    <r>
      <rPr>
        <sz val="12"/>
        <color theme="1"/>
        <rFont val="Times New Roman"/>
        <family val="1"/>
        <charset val="186"/>
      </rPr>
      <t xml:space="preserve">(3=pārsniedz prasības, 2=atbilst prasībām, 1=neatbilst prasībām)
</t>
    </r>
    <r>
      <rPr>
        <b/>
        <sz val="12"/>
        <color theme="1"/>
        <rFont val="Times New Roman"/>
        <family val="1"/>
        <charset val="186"/>
      </rPr>
      <t>20% īpatsvars</t>
    </r>
  </si>
  <si>
    <r>
      <t xml:space="preserve">Darba apjoma līmenis
</t>
    </r>
    <r>
      <rPr>
        <sz val="12"/>
        <color rgb="FF000000"/>
        <rFont val="Times New Roman"/>
        <family val="1"/>
        <charset val="186"/>
      </rPr>
      <t>(5=palielināts apjoms, 4=īslaicīgi (periodiski) palielināts apjoms, 3=atbilstošs apjoms, 2=īslaicīgi (periodiski) samazināts apjoms, 1=samazināts apjoms)</t>
    </r>
    <r>
      <rPr>
        <b/>
        <sz val="12"/>
        <color rgb="FF000000"/>
        <rFont val="Times New Roman"/>
        <family val="1"/>
        <charset val="186"/>
      </rPr>
      <t xml:space="preserve">
40% īpatsvars</t>
    </r>
  </si>
  <si>
    <r>
      <t xml:space="preserve">Darba snieguma līmenis
</t>
    </r>
    <r>
      <rPr>
        <sz val="12"/>
        <color rgb="FF000000"/>
        <rFont val="Times New Roman"/>
        <family val="1"/>
        <charset val="186"/>
      </rPr>
      <t xml:space="preserve">(5=teicami, 4=ļoti labi) 3=labi, 2=jāpilnveido, 1=neapmierinoši) </t>
    </r>
    <r>
      <rPr>
        <b/>
        <sz val="12"/>
        <color rgb="FF000000"/>
        <rFont val="Times New Roman"/>
        <family val="1"/>
        <charset val="186"/>
      </rPr>
      <t xml:space="preserve">
40% īpatsvars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</si>
</sst>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charset val="186"/>
      <scheme val="minor"/>
    </font>
    <font>
      <b/>
      <sz val="11"/>
      <color theme="1"/>
      <name val="Calibri"/>
      <family val="2"/>
      <charset val="186"/>
      <scheme val="minor"/>
    </font>
    <font>
      <i/>
      <sz val="11"/>
      <color theme="1"/>
      <name val="Calibri"/>
      <family val="2"/>
      <charset val="186"/>
      <scheme val="minor"/>
    </font>
    <font>
      <sz val="11"/>
      <name val="Calibri"/>
      <family val="2"/>
      <charset val="186"/>
      <scheme val="minor"/>
    </font>
    <font>
      <vertAlign val="superscript"/>
      <sz val="11"/>
      <color theme="1"/>
      <name val="Calibri"/>
      <family val="2"/>
      <charset val="186"/>
      <scheme val="minor"/>
    </font>
    <font>
      <sz val="11"/>
      <color rgb="FF333333"/>
      <name val="PT Serif"/>
      <family val="1"/>
      <charset val="186"/>
    </font>
    <font>
      <sz val="12"/>
      <color rgb="FF333333"/>
      <name val="Calibri"/>
      <family val="2"/>
      <charset val="186"/>
      <scheme val="minor"/>
    </font>
    <font>
      <sz val="12"/>
      <color theme="1"/>
      <name val="Calibri"/>
      <family val="2"/>
      <charset val="186"/>
      <scheme val="minor"/>
    </font>
    <font>
      <sz val="8"/>
      <color rgb="FF333333"/>
      <name val="PT Serif"/>
      <family val="1"/>
      <charset val="186"/>
    </font>
    <font>
      <sz val="12"/>
      <color theme="1"/>
      <name val="Times New Roman"/>
      <family val="1"/>
      <charset val="186"/>
    </font>
    <font>
      <b/>
      <sz val="12"/>
      <color theme="1"/>
      <name val="Times New Roman"/>
      <family val="1"/>
      <charset val="186"/>
    </font>
    <font>
      <sz val="10"/>
      <color theme="1"/>
      <name val="Times New Roman"/>
      <family val="1"/>
      <charset val="186"/>
    </font>
    <font>
      <b/>
      <sz val="16"/>
      <color theme="1"/>
      <name val="Times New Roman"/>
      <family val="1"/>
      <charset val="186"/>
    </font>
    <font>
      <b/>
      <sz val="14"/>
      <color theme="1"/>
      <name val="Times New Roman"/>
      <family val="1"/>
      <charset val="186"/>
    </font>
    <font>
      <b/>
      <sz val="12"/>
      <color rgb="FF000000"/>
      <name val="Times New Roman"/>
      <family val="1"/>
      <charset val="186"/>
    </font>
    <font>
      <sz val="12"/>
      <color rgb="FF000000"/>
      <name val="Times New Roman"/>
      <family val="1"/>
      <charset val="186"/>
    </font>
    <font>
      <b/>
      <i/>
      <sz val="12"/>
      <color theme="1"/>
      <name val="Times New Roman"/>
      <family val="1"/>
      <charset val="186"/>
    </font>
  </fonts>
  <fills count="8">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rgb="FF92D050"/>
        <bgColor rgb="FF000000"/>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rgb="FF817F7F"/>
      </left>
      <right style="medium">
        <color rgb="FF817F7F"/>
      </right>
      <top style="medium">
        <color rgb="FF817F7F"/>
      </top>
      <bottom style="medium">
        <color rgb="FF817F7F"/>
      </bottom>
      <diagonal/>
    </border>
    <border>
      <left style="medium">
        <color rgb="FF817F7F"/>
      </left>
      <right style="medium">
        <color rgb="FF817F7F"/>
      </right>
      <top style="medium">
        <color rgb="FF817F7F"/>
      </top>
      <bottom/>
      <diagonal/>
    </border>
    <border>
      <left style="medium">
        <color rgb="FF817F7F"/>
      </left>
      <right style="medium">
        <color rgb="FF817F7F"/>
      </right>
      <top/>
      <bottom style="medium">
        <color rgb="FF817F7F"/>
      </bottom>
      <diagonal/>
    </border>
    <border>
      <left style="medium">
        <color rgb="FF817F7F"/>
      </left>
      <right/>
      <top style="medium">
        <color rgb="FF817F7F"/>
      </top>
      <bottom style="medium">
        <color rgb="FF817F7F"/>
      </bottom>
      <diagonal/>
    </border>
    <border>
      <left/>
      <right/>
      <top style="medium">
        <color rgb="FF817F7F"/>
      </top>
      <bottom style="medium">
        <color rgb="FF817F7F"/>
      </bottom>
      <diagonal/>
    </border>
    <border>
      <left/>
      <right style="medium">
        <color rgb="FF817F7F"/>
      </right>
      <top style="medium">
        <color rgb="FF817F7F"/>
      </top>
      <bottom style="medium">
        <color rgb="FF817F7F"/>
      </bottom>
      <diagonal/>
    </border>
    <border>
      <left/>
      <right/>
      <top/>
      <bottom style="thin">
        <color indexed="64"/>
      </bottom>
      <diagonal/>
    </border>
    <border>
      <left/>
      <right/>
      <top/>
      <bottom style="medium">
        <color indexed="64"/>
      </bottom>
      <diagonal/>
    </border>
  </borders>
  <cellStyleXfs count="1">
    <xf numFmtId="0" fontId="0" fillId="0" borderId="0"/>
  </cellStyleXfs>
  <cellXfs count="81">
    <xf numFmtId="0" fontId="0" fillId="0" borderId="0" xfId="0"/>
    <xf numFmtId="0" fontId="0" fillId="0" borderId="0" xfId="0" applyAlignment="1">
      <alignment wrapText="1"/>
    </xf>
    <xf numFmtId="0" fontId="0" fillId="0" borderId="0" xfId="0" applyAlignment="1">
      <alignment horizontal="center"/>
    </xf>
    <xf numFmtId="0" fontId="1" fillId="0" borderId="1" xfId="0" applyFon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3" fillId="0" borderId="1" xfId="0" applyFont="1" applyBorder="1" applyAlignment="1">
      <alignment wrapText="1"/>
    </xf>
    <xf numFmtId="0" fontId="0" fillId="0" borderId="1" xfId="0" applyBorder="1" applyAlignment="1">
      <alignment vertical="center" wrapText="1"/>
    </xf>
    <xf numFmtId="0" fontId="0" fillId="0" borderId="1" xfId="0" applyBorder="1"/>
    <xf numFmtId="0" fontId="2" fillId="0" borderId="1" xfId="0" applyFont="1" applyBorder="1" applyAlignment="1">
      <alignment horizontal="center"/>
    </xf>
    <xf numFmtId="0" fontId="0" fillId="0" borderId="1" xfId="0" applyBorder="1" applyAlignment="1">
      <alignment horizontal="right"/>
    </xf>
    <xf numFmtId="0" fontId="0" fillId="0" borderId="1" xfId="0" applyBorder="1" applyAlignment="1">
      <alignment horizontal="center" vertical="center" wrapText="1"/>
    </xf>
    <xf numFmtId="0" fontId="0" fillId="0" borderId="0" xfId="0" applyAlignment="1">
      <alignment horizontal="right"/>
    </xf>
    <xf numFmtId="0" fontId="1" fillId="0" borderId="0" xfId="0" applyFont="1" applyAlignment="1">
      <alignment horizontal="center"/>
    </xf>
    <xf numFmtId="1" fontId="0" fillId="0" borderId="1" xfId="0" applyNumberFormat="1" applyBorder="1"/>
    <xf numFmtId="1" fontId="0" fillId="0" borderId="1" xfId="0" applyNumberFormat="1" applyBorder="1" applyAlignment="1">
      <alignment horizontal="right"/>
    </xf>
    <xf numFmtId="0" fontId="0" fillId="0" borderId="1" xfId="0" applyBorder="1" applyAlignment="1">
      <alignmen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7" fillId="0" borderId="1" xfId="0" applyNumberFormat="1" applyFont="1" applyBorder="1"/>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1" fontId="8" fillId="2" borderId="2" xfId="0" applyNumberFormat="1" applyFont="1" applyFill="1" applyBorder="1" applyAlignment="1">
      <alignment horizontal="center" vertical="center" wrapText="1"/>
    </xf>
    <xf numFmtId="0" fontId="0" fillId="0" borderId="1" xfId="0" applyBorder="1" applyAlignment="1">
      <alignment horizontal="center"/>
    </xf>
    <xf numFmtId="2" fontId="0" fillId="0" borderId="1" xfId="0" applyNumberFormat="1" applyBorder="1"/>
    <xf numFmtId="0" fontId="0" fillId="3" borderId="1" xfId="0" applyFill="1" applyBorder="1" applyAlignment="1">
      <alignment horizontal="center" vertical="center" wrapText="1"/>
    </xf>
    <xf numFmtId="0" fontId="9" fillId="0" borderId="0" xfId="0" applyFont="1" applyAlignment="1">
      <alignment horizontal="center"/>
    </xf>
    <xf numFmtId="0" fontId="10" fillId="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164" fontId="9" fillId="0" borderId="1" xfId="0" applyNumberFormat="1" applyFont="1" applyBorder="1" applyAlignment="1">
      <alignment horizontal="center"/>
    </xf>
    <xf numFmtId="1" fontId="9" fillId="0" borderId="1" xfId="0" applyNumberFormat="1" applyFont="1" applyBorder="1" applyAlignment="1">
      <alignment horizontal="center"/>
    </xf>
    <xf numFmtId="0" fontId="10" fillId="0" borderId="0" xfId="0" applyFont="1" applyAlignment="1">
      <alignment horizontal="center"/>
    </xf>
    <xf numFmtId="0" fontId="9" fillId="0" borderId="0" xfId="0" applyFont="1" applyAlignment="1">
      <alignment horizontal="center" vertical="center"/>
    </xf>
    <xf numFmtId="0" fontId="10" fillId="0" borderId="0" xfId="0" applyFont="1" applyAlignment="1">
      <alignment horizontal="righ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11" fillId="0" borderId="0" xfId="0" applyFont="1" applyAlignment="1">
      <alignment horizontal="center" vertical="center"/>
    </xf>
    <xf numFmtId="0" fontId="11" fillId="0" borderId="0" xfId="0" applyFont="1" applyAlignment="1">
      <alignment horizontal="right" vertical="center"/>
    </xf>
    <xf numFmtId="0" fontId="9" fillId="0" borderId="0" xfId="0" applyFont="1" applyAlignment="1">
      <alignment horizontal="right" vertical="center"/>
    </xf>
    <xf numFmtId="0" fontId="0" fillId="0" borderId="1" xfId="0" applyBorder="1" applyAlignment="1">
      <alignment horizontal="right" vertical="center" wrapText="1"/>
    </xf>
    <xf numFmtId="0" fontId="14" fillId="6" borderId="1"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right" wrapText="1"/>
    </xf>
    <xf numFmtId="0" fontId="1" fillId="0" borderId="0" xfId="0" applyFont="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wrapText="1"/>
    </xf>
    <xf numFmtId="0" fontId="1" fillId="0" borderId="1" xfId="0" applyFont="1" applyBorder="1" applyAlignment="1">
      <alignment horizont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left" vertical="center"/>
    </xf>
    <xf numFmtId="0" fontId="9" fillId="0" borderId="0" xfId="0" applyFont="1" applyAlignment="1">
      <alignment horizontal="left" vertical="center"/>
    </xf>
    <xf numFmtId="0" fontId="10" fillId="7" borderId="0" xfId="0" applyFont="1" applyFill="1" applyAlignment="1">
      <alignment horizontal="left" vertical="center"/>
    </xf>
    <xf numFmtId="0" fontId="13" fillId="0" borderId="0" xfId="0" applyFont="1" applyAlignment="1">
      <alignment horizontal="center"/>
    </xf>
    <xf numFmtId="0" fontId="12"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
  <sheetViews>
    <sheetView topLeftCell="A2" zoomScaleNormal="100" workbookViewId="0">
      <selection activeCell="A2" sqref="A1:XFD1048576"/>
    </sheetView>
  </sheetViews>
  <sheetFormatPr defaultColWidth="8.88671875" defaultRowHeight="14.4" x14ac:dyDescent="0.3"/>
  <cols>
    <col min="1" max="1" width="4.44140625" customWidth="1"/>
    <col min="2" max="2" width="48.44140625" customWidth="1"/>
    <col min="3" max="3" width="34.88671875" customWidth="1"/>
    <col min="4" max="4" width="18" customWidth="1"/>
    <col min="5" max="5" width="30.88671875" customWidth="1"/>
    <col min="6" max="6" width="24.44140625" customWidth="1"/>
    <col min="7" max="7" width="18.33203125" customWidth="1"/>
    <col min="8" max="8" width="9.109375" hidden="1" customWidth="1"/>
  </cols>
  <sheetData>
    <row r="1" spans="2:8" x14ac:dyDescent="0.3">
      <c r="G1" s="12" t="s">
        <v>62</v>
      </c>
    </row>
    <row r="2" spans="2:8" ht="29.25" customHeight="1" x14ac:dyDescent="0.3">
      <c r="E2" s="50" t="s">
        <v>63</v>
      </c>
      <c r="F2" s="50"/>
      <c r="G2" s="50"/>
    </row>
    <row r="4" spans="2:8" x14ac:dyDescent="0.3">
      <c r="B4" s="51" t="s">
        <v>13</v>
      </c>
      <c r="C4" s="51"/>
      <c r="D4" s="51"/>
      <c r="E4" s="51"/>
      <c r="F4" s="51"/>
      <c r="G4" s="51"/>
    </row>
    <row r="7" spans="2:8" x14ac:dyDescent="0.3">
      <c r="B7" s="54" t="s">
        <v>6</v>
      </c>
      <c r="C7" s="52" t="s">
        <v>1</v>
      </c>
      <c r="D7" s="52"/>
      <c r="E7" s="53" t="s">
        <v>2</v>
      </c>
      <c r="F7" s="53" t="s">
        <v>11</v>
      </c>
      <c r="G7" s="53" t="s">
        <v>65</v>
      </c>
    </row>
    <row r="8" spans="2:8" s="1" customFormat="1" ht="32.25" customHeight="1" x14ac:dyDescent="0.3">
      <c r="B8" s="54"/>
      <c r="C8" s="7" t="s">
        <v>0</v>
      </c>
      <c r="D8" s="7" t="s">
        <v>64</v>
      </c>
      <c r="E8" s="53"/>
      <c r="F8" s="53"/>
      <c r="G8" s="53"/>
    </row>
    <row r="9" spans="2:8" ht="187.2" x14ac:dyDescent="0.3">
      <c r="B9" s="4" t="s">
        <v>12</v>
      </c>
      <c r="C9" s="7" t="s">
        <v>8</v>
      </c>
      <c r="D9" s="5">
        <v>926</v>
      </c>
      <c r="E9" s="7" t="s">
        <v>7</v>
      </c>
      <c r="F9" s="7" t="s">
        <v>60</v>
      </c>
      <c r="G9" s="3">
        <v>976.47</v>
      </c>
      <c r="H9">
        <f>926*1.0545</f>
        <v>976.46699999999998</v>
      </c>
    </row>
    <row r="10" spans="2:8" ht="144" x14ac:dyDescent="0.3">
      <c r="B10" s="7" t="s">
        <v>61</v>
      </c>
      <c r="C10" s="7" t="s">
        <v>9</v>
      </c>
      <c r="D10" s="5">
        <v>1921</v>
      </c>
      <c r="E10" s="6" t="s">
        <v>4</v>
      </c>
      <c r="F10" s="5" t="s">
        <v>59</v>
      </c>
      <c r="G10" s="3">
        <v>1979.59</v>
      </c>
      <c r="H10">
        <f>1921*1.0305</f>
        <v>1979.5905</v>
      </c>
    </row>
    <row r="11" spans="2:8" ht="158.4" x14ac:dyDescent="0.3">
      <c r="B11" s="7" t="s">
        <v>3</v>
      </c>
      <c r="C11" s="7" t="s">
        <v>10</v>
      </c>
      <c r="D11" s="5">
        <v>1355</v>
      </c>
      <c r="E11" s="4" t="s">
        <v>5</v>
      </c>
      <c r="F11" s="11" t="s">
        <v>58</v>
      </c>
      <c r="G11" s="3">
        <v>1416.99</v>
      </c>
      <c r="H11">
        <f>1355*1.04575</f>
        <v>1416.99125</v>
      </c>
    </row>
    <row r="12" spans="2:8" ht="144" x14ac:dyDescent="0.3">
      <c r="B12" s="16" t="s">
        <v>68</v>
      </c>
      <c r="C12" s="7" t="s">
        <v>69</v>
      </c>
      <c r="D12" s="5">
        <v>918</v>
      </c>
      <c r="E12" s="7" t="s">
        <v>7</v>
      </c>
      <c r="F12" s="7" t="s">
        <v>60</v>
      </c>
      <c r="G12" s="3">
        <v>968.03</v>
      </c>
      <c r="H12">
        <f>918*1.0545</f>
        <v>968.03099999999995</v>
      </c>
    </row>
  </sheetData>
  <mergeCells count="7">
    <mergeCell ref="E2:G2"/>
    <mergeCell ref="B4:G4"/>
    <mergeCell ref="C7:D7"/>
    <mergeCell ref="F7:F8"/>
    <mergeCell ref="G7:G8"/>
    <mergeCell ref="E7:E8"/>
    <mergeCell ref="B7:B8"/>
  </mergeCells>
  <pageMargins left="0.70866141732283472" right="0.70866141732283472" top="0.74803149606299213" bottom="0.74803149606299213" header="0.31496062992125984" footer="0.31496062992125984"/>
  <pageSetup paperSize="9" scale="68"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73"/>
  <sheetViews>
    <sheetView topLeftCell="A55" zoomScaleNormal="100" workbookViewId="0">
      <selection activeCell="A55" sqref="A1:XFD1048576"/>
    </sheetView>
  </sheetViews>
  <sheetFormatPr defaultColWidth="8.88671875" defaultRowHeight="14.4" x14ac:dyDescent="0.3"/>
  <cols>
    <col min="2" max="2" width="54.44140625" customWidth="1"/>
    <col min="3" max="4" width="15.44140625" customWidth="1"/>
    <col min="5" max="5" width="18.109375" customWidth="1"/>
    <col min="7" max="7" width="39.6640625" customWidth="1"/>
  </cols>
  <sheetData>
    <row r="1" spans="2:7" x14ac:dyDescent="0.3">
      <c r="B1" s="51" t="s">
        <v>42</v>
      </c>
      <c r="C1" s="51"/>
      <c r="D1" s="51"/>
      <c r="E1" s="51"/>
    </row>
    <row r="3" spans="2:7" ht="86.4" x14ac:dyDescent="0.3">
      <c r="B3" s="8"/>
      <c r="C3" s="4" t="s">
        <v>15</v>
      </c>
      <c r="D3" s="4" t="s">
        <v>65</v>
      </c>
      <c r="E3" s="4" t="s">
        <v>67</v>
      </c>
      <c r="G3" s="1"/>
    </row>
    <row r="4" spans="2:7" x14ac:dyDescent="0.3">
      <c r="B4" s="55" t="s">
        <v>17</v>
      </c>
      <c r="C4" s="55"/>
      <c r="D4" s="55"/>
      <c r="E4" s="55"/>
      <c r="F4" s="2"/>
    </row>
    <row r="5" spans="2:7" x14ac:dyDescent="0.3">
      <c r="B5" s="8" t="s">
        <v>14</v>
      </c>
      <c r="C5" s="8">
        <v>1.2</v>
      </c>
      <c r="D5" s="8">
        <v>976.47</v>
      </c>
      <c r="E5" s="14">
        <f>976.47*1.2</f>
        <v>1171.7639999999999</v>
      </c>
    </row>
    <row r="6" spans="2:7" x14ac:dyDescent="0.3">
      <c r="B6" s="8" t="s">
        <v>56</v>
      </c>
      <c r="C6" s="8">
        <v>3.64</v>
      </c>
      <c r="D6" s="8">
        <v>976.47</v>
      </c>
      <c r="E6" s="14">
        <f>976.47*3.64</f>
        <v>3554.3508000000002</v>
      </c>
    </row>
    <row r="7" spans="2:7" x14ac:dyDescent="0.3">
      <c r="B7" s="8" t="s">
        <v>16</v>
      </c>
      <c r="C7" s="8">
        <v>3.2</v>
      </c>
      <c r="D7" s="8">
        <v>976.47</v>
      </c>
      <c r="E7" s="14">
        <f>976.47*3.2</f>
        <v>3124.7040000000002</v>
      </c>
    </row>
    <row r="8" spans="2:7" x14ac:dyDescent="0.3">
      <c r="B8" s="8" t="s">
        <v>18</v>
      </c>
      <c r="C8" s="8">
        <v>2.5499999999999998</v>
      </c>
      <c r="D8" s="8">
        <v>976.47</v>
      </c>
      <c r="E8" s="14">
        <f>976.47*2.55</f>
        <v>2489.9984999999997</v>
      </c>
    </row>
    <row r="9" spans="2:7" x14ac:dyDescent="0.3">
      <c r="B9" s="8" t="s">
        <v>19</v>
      </c>
      <c r="C9" s="8">
        <v>1.9</v>
      </c>
      <c r="D9" s="8">
        <v>976.47</v>
      </c>
      <c r="E9" s="14">
        <f>976.47*1.9</f>
        <v>1855.2929999999999</v>
      </c>
    </row>
    <row r="10" spans="2:7" ht="4.5" customHeight="1" x14ac:dyDescent="0.3">
      <c r="B10" s="8"/>
      <c r="C10" s="8"/>
      <c r="D10" s="8"/>
      <c r="E10" s="8"/>
    </row>
    <row r="11" spans="2:7" ht="18" customHeight="1" x14ac:dyDescent="0.3">
      <c r="B11" s="55" t="s">
        <v>27</v>
      </c>
      <c r="C11" s="55"/>
      <c r="D11" s="55"/>
      <c r="E11" s="55"/>
    </row>
    <row r="12" spans="2:7" ht="20.25" customHeight="1" x14ac:dyDescent="0.3">
      <c r="B12" s="8" t="s">
        <v>28</v>
      </c>
      <c r="C12" s="8">
        <v>2.33</v>
      </c>
      <c r="D12" s="8">
        <v>976.47</v>
      </c>
      <c r="E12" s="14">
        <f>976.47*2.33</f>
        <v>2275.1750999999999</v>
      </c>
    </row>
    <row r="13" spans="2:7" ht="18.75" customHeight="1" x14ac:dyDescent="0.3">
      <c r="B13" s="8" t="s">
        <v>29</v>
      </c>
      <c r="C13" s="8">
        <v>0.22</v>
      </c>
      <c r="D13" s="8">
        <v>976.47</v>
      </c>
      <c r="E13" s="14">
        <f>976.47*0.22</f>
        <v>214.82340000000002</v>
      </c>
    </row>
    <row r="14" spans="2:7" ht="6.75" customHeight="1" x14ac:dyDescent="0.3">
      <c r="B14" s="8"/>
      <c r="C14" s="8"/>
      <c r="D14" s="8"/>
      <c r="E14" s="8"/>
    </row>
    <row r="15" spans="2:7" x14ac:dyDescent="0.3">
      <c r="B15" s="55" t="s">
        <v>20</v>
      </c>
      <c r="C15" s="55"/>
      <c r="D15" s="55"/>
      <c r="E15" s="55"/>
    </row>
    <row r="16" spans="2:7" x14ac:dyDescent="0.3">
      <c r="B16" s="8" t="s">
        <v>21</v>
      </c>
      <c r="C16" s="8">
        <v>3.32</v>
      </c>
      <c r="D16" s="8">
        <v>976.47</v>
      </c>
      <c r="E16" s="14">
        <f>976.47*3.32</f>
        <v>3241.8804</v>
      </c>
    </row>
    <row r="17" spans="2:5" x14ac:dyDescent="0.3">
      <c r="B17" s="8" t="s">
        <v>22</v>
      </c>
      <c r="C17" s="8">
        <v>2.82</v>
      </c>
      <c r="D17" s="8">
        <v>976.47</v>
      </c>
      <c r="E17" s="14">
        <f>976.47*2.82</f>
        <v>2753.6453999999999</v>
      </c>
    </row>
    <row r="18" spans="2:5" x14ac:dyDescent="0.3">
      <c r="B18" s="8" t="s">
        <v>23</v>
      </c>
      <c r="C18" s="8">
        <v>2.82</v>
      </c>
      <c r="D18" s="8">
        <v>976.47</v>
      </c>
      <c r="E18" s="14">
        <f>976.47*2.82</f>
        <v>2753.6453999999999</v>
      </c>
    </row>
    <row r="19" spans="2:5" x14ac:dyDescent="0.3">
      <c r="B19" s="8" t="s">
        <v>24</v>
      </c>
      <c r="C19" s="8">
        <v>2.12</v>
      </c>
      <c r="D19" s="8">
        <v>976.47</v>
      </c>
      <c r="E19" s="14">
        <f>976.47*2.12</f>
        <v>2070.1164000000003</v>
      </c>
    </row>
    <row r="20" spans="2:5" ht="5.25" customHeight="1" x14ac:dyDescent="0.3">
      <c r="B20" s="8"/>
      <c r="C20" s="8"/>
      <c r="D20" s="8"/>
      <c r="E20" s="8"/>
    </row>
    <row r="21" spans="2:5" x14ac:dyDescent="0.3">
      <c r="B21" s="55" t="s">
        <v>25</v>
      </c>
      <c r="C21" s="57"/>
      <c r="D21" s="57"/>
      <c r="E21" s="57"/>
    </row>
    <row r="22" spans="2:5" x14ac:dyDescent="0.3">
      <c r="B22" s="8" t="s">
        <v>26</v>
      </c>
      <c r="C22" s="8">
        <v>0.8</v>
      </c>
      <c r="D22" s="8">
        <v>976.47</v>
      </c>
      <c r="E22" s="14">
        <f>976.47*0.08</f>
        <v>78.11760000000001</v>
      </c>
    </row>
    <row r="23" spans="2:5" ht="5.25" customHeight="1" x14ac:dyDescent="0.3">
      <c r="B23" s="8"/>
      <c r="C23" s="8"/>
      <c r="D23" s="8"/>
      <c r="E23" s="8"/>
    </row>
    <row r="24" spans="2:5" x14ac:dyDescent="0.3">
      <c r="B24" s="55" t="s">
        <v>30</v>
      </c>
      <c r="C24" s="55"/>
      <c r="D24" s="55"/>
      <c r="E24" s="55"/>
    </row>
    <row r="25" spans="2:5" ht="28.8" x14ac:dyDescent="0.3">
      <c r="B25" s="4" t="s">
        <v>31</v>
      </c>
      <c r="C25" s="8">
        <v>4.05</v>
      </c>
      <c r="D25" s="8">
        <v>976.47</v>
      </c>
      <c r="E25" s="14">
        <f>976.47*4.05</f>
        <v>3954.7035000000001</v>
      </c>
    </row>
    <row r="26" spans="2:5" ht="3.75" customHeight="1" x14ac:dyDescent="0.3">
      <c r="B26" s="8"/>
      <c r="C26" s="8"/>
      <c r="D26" s="8"/>
      <c r="E26" s="8"/>
    </row>
    <row r="27" spans="2:5" x14ac:dyDescent="0.3">
      <c r="B27" s="55" t="s">
        <v>32</v>
      </c>
      <c r="C27" s="55"/>
      <c r="D27" s="55"/>
      <c r="E27" s="55"/>
    </row>
    <row r="28" spans="2:5" ht="28.8" x14ac:dyDescent="0.3">
      <c r="B28" s="4" t="s">
        <v>33</v>
      </c>
      <c r="C28" s="8">
        <v>4.05</v>
      </c>
      <c r="D28" s="8">
        <v>976.47</v>
      </c>
      <c r="E28" s="14">
        <f>976.47*4.05</f>
        <v>3954.7035000000001</v>
      </c>
    </row>
    <row r="29" spans="2:5" ht="4.5" customHeight="1" x14ac:dyDescent="0.3">
      <c r="B29" s="8"/>
      <c r="C29" s="8"/>
      <c r="D29" s="8"/>
      <c r="E29" s="8"/>
    </row>
    <row r="30" spans="2:5" x14ac:dyDescent="0.3">
      <c r="B30" s="55" t="s">
        <v>34</v>
      </c>
      <c r="C30" s="55"/>
      <c r="D30" s="55"/>
      <c r="E30" s="55"/>
    </row>
    <row r="31" spans="2:5" x14ac:dyDescent="0.3">
      <c r="B31" s="8" t="s">
        <v>35</v>
      </c>
      <c r="C31" s="8">
        <v>2.78</v>
      </c>
      <c r="D31" s="8">
        <v>976.47</v>
      </c>
      <c r="E31" s="14">
        <f>976.47*2.78</f>
        <v>2714.5866000000001</v>
      </c>
    </row>
    <row r="32" spans="2:5" x14ac:dyDescent="0.3">
      <c r="B32" s="8" t="s">
        <v>36</v>
      </c>
      <c r="C32" s="8">
        <v>2.64</v>
      </c>
      <c r="D32" s="8">
        <v>976.47</v>
      </c>
      <c r="E32" s="14">
        <f>976.47*2.64</f>
        <v>2577.8808000000004</v>
      </c>
    </row>
    <row r="33" spans="2:5" x14ac:dyDescent="0.3">
      <c r="B33" s="8" t="s">
        <v>37</v>
      </c>
      <c r="C33" s="8">
        <v>2.31</v>
      </c>
      <c r="D33" s="8">
        <v>976.47</v>
      </c>
      <c r="E33" s="14">
        <f>976.47*2.31</f>
        <v>2255.6457</v>
      </c>
    </row>
    <row r="34" spans="2:5" ht="4.5" customHeight="1" x14ac:dyDescent="0.3">
      <c r="B34" s="8"/>
      <c r="C34" s="8"/>
      <c r="D34" s="8"/>
      <c r="E34" s="8"/>
    </row>
    <row r="35" spans="2:5" x14ac:dyDescent="0.3">
      <c r="B35" s="55" t="s">
        <v>38</v>
      </c>
      <c r="C35" s="55"/>
      <c r="D35" s="55"/>
      <c r="E35" s="55"/>
    </row>
    <row r="36" spans="2:5" x14ac:dyDescent="0.3">
      <c r="B36" s="8" t="s">
        <v>38</v>
      </c>
      <c r="C36" s="8">
        <v>4.05</v>
      </c>
      <c r="D36" s="8">
        <v>976.47</v>
      </c>
      <c r="E36" s="14">
        <f>976.47*4.05</f>
        <v>3954.7035000000001</v>
      </c>
    </row>
    <row r="37" spans="2:5" ht="4.5" customHeight="1" x14ac:dyDescent="0.3">
      <c r="B37" s="8"/>
      <c r="C37" s="8"/>
      <c r="D37" s="8"/>
      <c r="E37" s="8"/>
    </row>
    <row r="38" spans="2:5" x14ac:dyDescent="0.3">
      <c r="B38" s="55" t="s">
        <v>3</v>
      </c>
      <c r="C38" s="55"/>
      <c r="D38" s="55"/>
      <c r="E38" s="55"/>
    </row>
    <row r="39" spans="2:5" ht="37.5" customHeight="1" x14ac:dyDescent="0.3">
      <c r="B39" s="4" t="s">
        <v>43</v>
      </c>
      <c r="C39" s="10">
        <v>4.05</v>
      </c>
      <c r="D39" s="10">
        <v>1416.99</v>
      </c>
      <c r="E39" s="15">
        <f>1416.99*4.05</f>
        <v>5738.8094999999994</v>
      </c>
    </row>
    <row r="40" spans="2:5" ht="6.75" customHeight="1" x14ac:dyDescent="0.3">
      <c r="B40" s="9"/>
      <c r="C40" s="9"/>
      <c r="D40" s="9"/>
      <c r="E40" s="9"/>
    </row>
    <row r="41" spans="2:5" x14ac:dyDescent="0.3">
      <c r="B41" s="55" t="s">
        <v>39</v>
      </c>
      <c r="C41" s="55"/>
      <c r="D41" s="55"/>
      <c r="E41" s="55"/>
    </row>
    <row r="42" spans="2:5" x14ac:dyDescent="0.3">
      <c r="B42" s="8" t="s">
        <v>40</v>
      </c>
      <c r="C42" s="8">
        <v>4.05</v>
      </c>
      <c r="D42" s="8">
        <v>976.47</v>
      </c>
      <c r="E42" s="14">
        <f>976.47*4.05</f>
        <v>3954.7035000000001</v>
      </c>
    </row>
    <row r="43" spans="2:5" x14ac:dyDescent="0.3">
      <c r="B43" s="8" t="s">
        <v>41</v>
      </c>
      <c r="C43" s="8">
        <v>3.32</v>
      </c>
      <c r="D43" s="8">
        <v>976.47</v>
      </c>
      <c r="E43" s="14">
        <f>976.47*3.32</f>
        <v>3241.8804</v>
      </c>
    </row>
    <row r="44" spans="2:5" ht="4.5" customHeight="1" x14ac:dyDescent="0.3">
      <c r="B44" s="8"/>
      <c r="C44" s="8"/>
      <c r="D44" s="8"/>
      <c r="E44" s="8"/>
    </row>
    <row r="45" spans="2:5" x14ac:dyDescent="0.3">
      <c r="B45" s="55" t="s">
        <v>44</v>
      </c>
      <c r="C45" s="55"/>
      <c r="D45" s="55"/>
      <c r="E45" s="55"/>
    </row>
    <row r="46" spans="2:5" x14ac:dyDescent="0.3">
      <c r="B46" s="4" t="s">
        <v>46</v>
      </c>
      <c r="C46" s="8">
        <v>4.95</v>
      </c>
      <c r="D46" s="8">
        <v>1979.59</v>
      </c>
      <c r="E46" s="14">
        <f>1979.59*4.95</f>
        <v>9798.9704999999994</v>
      </c>
    </row>
    <row r="47" spans="2:5" ht="4.5" customHeight="1" x14ac:dyDescent="0.3">
      <c r="B47" s="8"/>
      <c r="C47" s="8"/>
      <c r="D47" s="8"/>
      <c r="E47" s="8"/>
    </row>
    <row r="48" spans="2:5" x14ac:dyDescent="0.3">
      <c r="B48" s="55" t="s">
        <v>57</v>
      </c>
      <c r="C48" s="55"/>
      <c r="D48" s="55"/>
      <c r="E48" s="55"/>
    </row>
    <row r="49" spans="2:6" ht="28.8" x14ac:dyDescent="0.3">
      <c r="B49" s="4" t="s">
        <v>45</v>
      </c>
      <c r="C49" s="8">
        <v>4.05</v>
      </c>
      <c r="D49" s="8">
        <v>1979.59</v>
      </c>
      <c r="E49" s="14">
        <f>1979.59*4.05</f>
        <v>8017.3394999999991</v>
      </c>
    </row>
    <row r="51" spans="2:6" x14ac:dyDescent="0.3">
      <c r="B51" s="51" t="s">
        <v>49</v>
      </c>
      <c r="C51" s="51"/>
      <c r="D51" s="51"/>
      <c r="E51" s="51"/>
    </row>
    <row r="53" spans="2:6" ht="57.6" x14ac:dyDescent="0.3">
      <c r="B53" s="8"/>
      <c r="C53" s="4" t="s">
        <v>15</v>
      </c>
      <c r="D53" s="4" t="s">
        <v>65</v>
      </c>
      <c r="E53" s="4" t="s">
        <v>66</v>
      </c>
    </row>
    <row r="54" spans="2:6" x14ac:dyDescent="0.3">
      <c r="B54" s="8" t="s">
        <v>47</v>
      </c>
      <c r="C54" s="8">
        <v>2.91</v>
      </c>
      <c r="D54" s="8">
        <v>976.47</v>
      </c>
      <c r="E54" s="14">
        <f>976.47*2.91</f>
        <v>2841.5277000000001</v>
      </c>
    </row>
    <row r="55" spans="2:6" x14ac:dyDescent="0.3">
      <c r="B55" s="8" t="s">
        <v>48</v>
      </c>
      <c r="C55" s="8">
        <v>2.85</v>
      </c>
      <c r="D55" s="8">
        <v>976.47</v>
      </c>
      <c r="E55" s="14">
        <f>976.47*2.85</f>
        <v>2782.9395</v>
      </c>
    </row>
    <row r="57" spans="2:6" ht="28.5" customHeight="1" x14ac:dyDescent="0.3">
      <c r="B57" s="56" t="s">
        <v>51</v>
      </c>
      <c r="C57" s="56"/>
      <c r="D57" s="56"/>
      <c r="E57" s="56"/>
    </row>
    <row r="59" spans="2:6" ht="57.6" x14ac:dyDescent="0.3">
      <c r="B59" s="8"/>
      <c r="C59" s="4" t="s">
        <v>15</v>
      </c>
      <c r="D59" s="4" t="s">
        <v>65</v>
      </c>
      <c r="E59" s="4" t="s">
        <v>66</v>
      </c>
    </row>
    <row r="60" spans="2:6" hidden="1" x14ac:dyDescent="0.3">
      <c r="B60" s="8" t="s">
        <v>50</v>
      </c>
      <c r="C60" s="8">
        <v>3.2</v>
      </c>
      <c r="D60" s="8">
        <v>976.47</v>
      </c>
      <c r="E60" s="14">
        <f>976.47*3.2</f>
        <v>3124.7040000000002</v>
      </c>
      <c r="F60" t="s">
        <v>75</v>
      </c>
    </row>
    <row r="61" spans="2:6" x14ac:dyDescent="0.3">
      <c r="B61" s="8" t="s">
        <v>76</v>
      </c>
      <c r="C61" s="8">
        <v>3.2</v>
      </c>
      <c r="D61" s="8">
        <v>926</v>
      </c>
      <c r="E61" s="14">
        <f>D61*C61</f>
        <v>2963.2000000000003</v>
      </c>
    </row>
    <row r="62" spans="2:6" x14ac:dyDescent="0.3">
      <c r="B62" s="8" t="s">
        <v>52</v>
      </c>
      <c r="C62" s="8">
        <v>4.93</v>
      </c>
      <c r="D62" s="8">
        <v>976.47</v>
      </c>
      <c r="E62" s="14">
        <f>976.47*4.93</f>
        <v>4813.9970999999996</v>
      </c>
    </row>
    <row r="63" spans="2:6" x14ac:dyDescent="0.3">
      <c r="B63" s="8" t="s">
        <v>53</v>
      </c>
      <c r="C63" s="8">
        <v>4.68</v>
      </c>
      <c r="D63" s="8">
        <v>976.47</v>
      </c>
      <c r="E63" s="14">
        <f>976.47*4.68</f>
        <v>4569.8796000000002</v>
      </c>
    </row>
    <row r="64" spans="2:6" x14ac:dyDescent="0.3">
      <c r="B64" s="8" t="s">
        <v>54</v>
      </c>
      <c r="C64" s="8">
        <v>4.68</v>
      </c>
      <c r="D64" s="8">
        <v>976.47</v>
      </c>
      <c r="E64" s="14">
        <f>976.47*4.68</f>
        <v>4569.8796000000002</v>
      </c>
    </row>
    <row r="65" spans="2:5" x14ac:dyDescent="0.3">
      <c r="B65" s="8" t="s">
        <v>55</v>
      </c>
      <c r="C65" s="8">
        <v>3.63</v>
      </c>
      <c r="D65" s="8">
        <v>976.47</v>
      </c>
      <c r="E65" s="14">
        <f>976.47*3.63</f>
        <v>3544.5861</v>
      </c>
    </row>
    <row r="66" spans="2:5" x14ac:dyDescent="0.3">
      <c r="B66" t="s">
        <v>77</v>
      </c>
    </row>
    <row r="68" spans="2:5" x14ac:dyDescent="0.3">
      <c r="B68" s="51" t="s">
        <v>70</v>
      </c>
      <c r="C68" s="51"/>
      <c r="D68" s="51"/>
      <c r="E68" s="51"/>
    </row>
    <row r="69" spans="2:5" x14ac:dyDescent="0.3">
      <c r="B69" s="13"/>
      <c r="C69" s="13"/>
      <c r="D69" s="13"/>
      <c r="E69" s="13"/>
    </row>
    <row r="70" spans="2:5" ht="57.6" x14ac:dyDescent="0.3">
      <c r="B70" s="8"/>
      <c r="C70" s="4" t="s">
        <v>72</v>
      </c>
      <c r="D70" s="4" t="s">
        <v>65</v>
      </c>
      <c r="E70" s="4" t="s">
        <v>66</v>
      </c>
    </row>
    <row r="71" spans="2:5" x14ac:dyDescent="0.3">
      <c r="B71" s="16" t="s">
        <v>71</v>
      </c>
      <c r="C71" s="8">
        <v>0.9</v>
      </c>
      <c r="D71" s="8">
        <v>968.03</v>
      </c>
      <c r="E71" s="14">
        <f>D71*0.9</f>
        <v>871.22699999999998</v>
      </c>
    </row>
    <row r="72" spans="2:5" x14ac:dyDescent="0.3">
      <c r="B72" s="16" t="s">
        <v>73</v>
      </c>
      <c r="C72" s="8">
        <v>2.4</v>
      </c>
      <c r="D72" s="8">
        <v>968.03</v>
      </c>
      <c r="E72" s="14">
        <f>D72*2.4</f>
        <v>2323.2719999999999</v>
      </c>
    </row>
    <row r="73" spans="2:5" x14ac:dyDescent="0.3">
      <c r="B73" s="16" t="s">
        <v>74</v>
      </c>
      <c r="C73" s="8">
        <v>3</v>
      </c>
      <c r="D73" s="8">
        <v>968.03</v>
      </c>
      <c r="E73" s="14">
        <f>D73*3</f>
        <v>2904.09</v>
      </c>
    </row>
  </sheetData>
  <mergeCells count="16">
    <mergeCell ref="B27:E27"/>
    <mergeCell ref="B30:E30"/>
    <mergeCell ref="B35:E35"/>
    <mergeCell ref="B41:E41"/>
    <mergeCell ref="B1:E1"/>
    <mergeCell ref="B38:E38"/>
    <mergeCell ref="B4:E4"/>
    <mergeCell ref="B15:E15"/>
    <mergeCell ref="B21:E21"/>
    <mergeCell ref="B11:E11"/>
    <mergeCell ref="B24:E24"/>
    <mergeCell ref="B68:E68"/>
    <mergeCell ref="B45:E45"/>
    <mergeCell ref="B48:E48"/>
    <mergeCell ref="B51:E51"/>
    <mergeCell ref="B57:E57"/>
  </mergeCells>
  <pageMargins left="0.7" right="0.7" top="0.75" bottom="0.75" header="0.3" footer="0.3"/>
  <pageSetup paperSize="9" scale="6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N21"/>
  <sheetViews>
    <sheetView workbookViewId="0">
      <selection activeCell="I4" sqref="I4:N21"/>
    </sheetView>
  </sheetViews>
  <sheetFormatPr defaultColWidth="8.88671875" defaultRowHeight="14.4" x14ac:dyDescent="0.3"/>
  <cols>
    <col min="11" max="11" width="12.44140625" customWidth="1"/>
    <col min="12" max="12" width="11.33203125" customWidth="1"/>
    <col min="13" max="13" width="13.44140625" customWidth="1"/>
    <col min="14" max="14" width="12.6640625" customWidth="1"/>
  </cols>
  <sheetData>
    <row r="2" spans="3:14" x14ac:dyDescent="0.3">
      <c r="G2">
        <v>1025.29</v>
      </c>
    </row>
    <row r="3" spans="3:14" ht="15" thickBot="1" x14ac:dyDescent="0.35"/>
    <row r="4" spans="3:14" ht="42.75" customHeight="1" thickBot="1" x14ac:dyDescent="0.35">
      <c r="C4" s="17" t="s">
        <v>78</v>
      </c>
      <c r="D4" s="58" t="s">
        <v>80</v>
      </c>
      <c r="E4" s="60" t="s">
        <v>81</v>
      </c>
      <c r="F4" s="61"/>
      <c r="G4" s="62"/>
      <c r="J4" s="20" t="s">
        <v>78</v>
      </c>
      <c r="K4" s="63" t="s">
        <v>80</v>
      </c>
      <c r="L4" s="65" t="s">
        <v>81</v>
      </c>
      <c r="M4" s="66"/>
      <c r="N4" s="67"/>
    </row>
    <row r="5" spans="3:14" ht="31.8" thickBot="1" x14ac:dyDescent="0.35">
      <c r="C5" s="18" t="s">
        <v>79</v>
      </c>
      <c r="D5" s="59"/>
      <c r="E5" s="19" t="s">
        <v>82</v>
      </c>
      <c r="F5" s="19" t="s">
        <v>83</v>
      </c>
      <c r="G5" s="19" t="s">
        <v>84</v>
      </c>
      <c r="J5" s="21" t="s">
        <v>79</v>
      </c>
      <c r="K5" s="64"/>
      <c r="L5" s="20" t="s">
        <v>82</v>
      </c>
      <c r="M5" s="20" t="s">
        <v>83</v>
      </c>
      <c r="N5" s="20" t="s">
        <v>84</v>
      </c>
    </row>
    <row r="6" spans="3:14" ht="16.2" thickBot="1" x14ac:dyDescent="0.35">
      <c r="C6" s="19" t="s">
        <v>85</v>
      </c>
      <c r="D6" s="19">
        <v>16</v>
      </c>
      <c r="E6" s="19">
        <v>3.0350000000000001</v>
      </c>
      <c r="F6" s="19">
        <v>4.3360000000000003</v>
      </c>
      <c r="G6" s="19">
        <v>4.55</v>
      </c>
      <c r="J6" s="22" t="s">
        <v>85</v>
      </c>
      <c r="K6" s="23">
        <v>16</v>
      </c>
      <c r="L6" s="24">
        <f>E6*G2</f>
        <v>3111.75515</v>
      </c>
      <c r="M6" s="24">
        <f>F6*G2</f>
        <v>4445.65744</v>
      </c>
      <c r="N6" s="24">
        <f>G6*G2</f>
        <v>4665.0694999999996</v>
      </c>
    </row>
    <row r="7" spans="3:14" ht="16.2" thickBot="1" x14ac:dyDescent="0.35">
      <c r="C7" s="19" t="s">
        <v>86</v>
      </c>
      <c r="D7" s="19">
        <v>15</v>
      </c>
      <c r="E7" s="19">
        <v>2.8359999999999999</v>
      </c>
      <c r="F7" s="19">
        <v>4.05</v>
      </c>
      <c r="G7" s="19">
        <v>4.3540000000000001</v>
      </c>
      <c r="J7" s="22" t="s">
        <v>86</v>
      </c>
      <c r="K7" s="23">
        <v>15</v>
      </c>
      <c r="L7" s="24">
        <f>E7*G2</f>
        <v>2907.7224399999996</v>
      </c>
      <c r="M7" s="24">
        <f>F7*G2</f>
        <v>4152.4245000000001</v>
      </c>
      <c r="N7" s="24">
        <f>G7*G2</f>
        <v>4464.1126599999998</v>
      </c>
    </row>
    <row r="8" spans="3:14" ht="16.2" thickBot="1" x14ac:dyDescent="0.35">
      <c r="C8" s="19" t="s">
        <v>87</v>
      </c>
      <c r="D8" s="19">
        <v>14</v>
      </c>
      <c r="E8" s="19">
        <v>2.3690000000000002</v>
      </c>
      <c r="F8" s="19">
        <v>3.3849999999999998</v>
      </c>
      <c r="G8" s="19">
        <v>4.0620000000000003</v>
      </c>
      <c r="J8" s="22" t="s">
        <v>87</v>
      </c>
      <c r="K8" s="23">
        <v>14</v>
      </c>
      <c r="L8" s="24">
        <f>E8*G2</f>
        <v>2428.91201</v>
      </c>
      <c r="M8" s="24">
        <f>F8*G2</f>
        <v>3470.6066499999997</v>
      </c>
      <c r="N8" s="24">
        <f>G8*G2</f>
        <v>4164.7279800000006</v>
      </c>
    </row>
    <row r="9" spans="3:14" ht="16.2" thickBot="1" x14ac:dyDescent="0.35">
      <c r="C9" s="19" t="s">
        <v>88</v>
      </c>
      <c r="D9" s="19">
        <v>13</v>
      </c>
      <c r="E9" s="19">
        <v>1.911</v>
      </c>
      <c r="F9" s="19">
        <v>2.73</v>
      </c>
      <c r="G9" s="19">
        <v>3.2759999999999998</v>
      </c>
      <c r="J9" s="22" t="s">
        <v>88</v>
      </c>
      <c r="K9" s="23">
        <v>13</v>
      </c>
      <c r="L9" s="24">
        <f>E9*G2</f>
        <v>1959.3291899999999</v>
      </c>
      <c r="M9" s="24">
        <f>F9*G2</f>
        <v>2799.0416999999998</v>
      </c>
      <c r="N9" s="24">
        <f>G9*G2</f>
        <v>3358.8500399999998</v>
      </c>
    </row>
    <row r="10" spans="3:14" ht="16.2" thickBot="1" x14ac:dyDescent="0.35">
      <c r="C10" s="19" t="s">
        <v>89</v>
      </c>
      <c r="D10" s="19">
        <v>12</v>
      </c>
      <c r="E10" s="19">
        <v>1.5349999999999999</v>
      </c>
      <c r="F10" s="19">
        <v>2.194</v>
      </c>
      <c r="G10" s="19">
        <v>2.7429999999999999</v>
      </c>
      <c r="J10" s="22" t="s">
        <v>89</v>
      </c>
      <c r="K10" s="23">
        <v>12</v>
      </c>
      <c r="L10" s="24">
        <f>E10*G2</f>
        <v>1573.8201499999998</v>
      </c>
      <c r="M10" s="24">
        <f>F10*G2</f>
        <v>2249.4862599999997</v>
      </c>
      <c r="N10" s="24">
        <f>G10*G2</f>
        <v>2812.3704699999998</v>
      </c>
    </row>
    <row r="11" spans="3:14" ht="16.2" thickBot="1" x14ac:dyDescent="0.35">
      <c r="C11" s="19" t="s">
        <v>90</v>
      </c>
      <c r="D11" s="19">
        <v>11</v>
      </c>
      <c r="E11" s="19">
        <v>1.23</v>
      </c>
      <c r="F11" s="19">
        <v>1.7569999999999999</v>
      </c>
      <c r="G11" s="19">
        <v>2.1970000000000001</v>
      </c>
      <c r="J11" s="22" t="s">
        <v>90</v>
      </c>
      <c r="K11" s="23">
        <v>11</v>
      </c>
      <c r="L11" s="24">
        <f>E11*G2</f>
        <v>1261.1067</v>
      </c>
      <c r="M11" s="24">
        <f>F11*G2</f>
        <v>1801.4345299999998</v>
      </c>
      <c r="N11" s="24">
        <f>G11*G2</f>
        <v>2252.5621299999998</v>
      </c>
    </row>
    <row r="12" spans="3:14" ht="16.2" thickBot="1" x14ac:dyDescent="0.35">
      <c r="C12" s="19" t="s">
        <v>91</v>
      </c>
      <c r="D12" s="19">
        <v>10</v>
      </c>
      <c r="E12" s="19">
        <v>1.0169999999999999</v>
      </c>
      <c r="F12" s="19">
        <v>1.4530000000000001</v>
      </c>
      <c r="G12" s="19">
        <v>1.8169999999999999</v>
      </c>
      <c r="J12" s="22" t="s">
        <v>91</v>
      </c>
      <c r="K12" s="23">
        <v>10</v>
      </c>
      <c r="L12" s="24">
        <f>E12*G2</f>
        <v>1042.71993</v>
      </c>
      <c r="M12" s="24">
        <f>F12*G2</f>
        <v>1489.7463700000001</v>
      </c>
      <c r="N12" s="24">
        <f>G12*G2</f>
        <v>1862.9519299999999</v>
      </c>
    </row>
    <row r="13" spans="3:14" ht="16.2" thickBot="1" x14ac:dyDescent="0.35">
      <c r="C13" s="19" t="s">
        <v>92</v>
      </c>
      <c r="D13" s="19">
        <v>9</v>
      </c>
      <c r="E13" s="19">
        <v>0.85</v>
      </c>
      <c r="F13" s="19">
        <v>1.2150000000000001</v>
      </c>
      <c r="G13" s="19">
        <v>1.579</v>
      </c>
      <c r="J13" s="22" t="s">
        <v>92</v>
      </c>
      <c r="K13" s="23">
        <v>9</v>
      </c>
      <c r="L13" s="24">
        <f>E13*G2</f>
        <v>871.49649999999997</v>
      </c>
      <c r="M13" s="24">
        <f>F13*G2</f>
        <v>1245.7273500000001</v>
      </c>
      <c r="N13" s="24">
        <f>G13*G2</f>
        <v>1618.93291</v>
      </c>
    </row>
    <row r="14" spans="3:14" ht="16.2" thickBot="1" x14ac:dyDescent="0.35">
      <c r="C14" s="19" t="s">
        <v>93</v>
      </c>
      <c r="D14" s="19">
        <v>8</v>
      </c>
      <c r="E14" s="19">
        <v>0.79600000000000004</v>
      </c>
      <c r="F14" s="19">
        <v>1.137</v>
      </c>
      <c r="G14" s="19">
        <v>1.4790000000000001</v>
      </c>
      <c r="J14" s="22" t="s">
        <v>93</v>
      </c>
      <c r="K14" s="23">
        <v>8</v>
      </c>
      <c r="L14" s="24">
        <f>E14*G2</f>
        <v>816.13084000000003</v>
      </c>
      <c r="M14" s="24">
        <f>F14*G2</f>
        <v>1165.7547299999999</v>
      </c>
      <c r="N14" s="24">
        <f>G14*G2</f>
        <v>1516.40391</v>
      </c>
    </row>
    <row r="15" spans="3:14" ht="16.2" thickBot="1" x14ac:dyDescent="0.35">
      <c r="C15" s="19" t="s">
        <v>94</v>
      </c>
      <c r="D15" s="19">
        <v>7</v>
      </c>
      <c r="E15" s="19">
        <v>0.66600000000000004</v>
      </c>
      <c r="F15" s="19">
        <v>0.95</v>
      </c>
      <c r="G15" s="19">
        <v>1.236</v>
      </c>
      <c r="J15" s="22" t="s">
        <v>94</v>
      </c>
      <c r="K15" s="23">
        <v>7</v>
      </c>
      <c r="L15" s="24">
        <f>E15*G2</f>
        <v>682.84314000000006</v>
      </c>
      <c r="M15" s="24">
        <f>F15*G2</f>
        <v>974.02549999999997</v>
      </c>
      <c r="N15" s="24">
        <f>G15*G2</f>
        <v>1267.2584399999998</v>
      </c>
    </row>
    <row r="16" spans="3:14" ht="16.2" thickBot="1" x14ac:dyDescent="0.35">
      <c r="C16" s="19" t="s">
        <v>95</v>
      </c>
      <c r="D16" s="19">
        <v>6</v>
      </c>
      <c r="E16" s="19">
        <v>0.623</v>
      </c>
      <c r="F16" s="19">
        <v>0.89</v>
      </c>
      <c r="G16" s="19">
        <v>1.1559999999999999</v>
      </c>
      <c r="J16" s="22" t="s">
        <v>95</v>
      </c>
      <c r="K16" s="23">
        <v>6</v>
      </c>
      <c r="L16" s="24">
        <f>E16*G2</f>
        <v>638.75567000000001</v>
      </c>
      <c r="M16" s="24">
        <f>F16*G2</f>
        <v>912.50810000000001</v>
      </c>
      <c r="N16" s="24">
        <f>G16*G2</f>
        <v>1185.23524</v>
      </c>
    </row>
    <row r="17" spans="3:14" ht="16.2" thickBot="1" x14ac:dyDescent="0.35">
      <c r="C17" s="19" t="s">
        <v>96</v>
      </c>
      <c r="D17" s="19">
        <v>5</v>
      </c>
      <c r="E17" s="19">
        <v>0.58199999999999996</v>
      </c>
      <c r="F17" s="19">
        <v>0.83199999999999996</v>
      </c>
      <c r="G17" s="19">
        <v>1.08</v>
      </c>
      <c r="J17" s="22" t="s">
        <v>96</v>
      </c>
      <c r="K17" s="23">
        <v>5</v>
      </c>
      <c r="L17" s="24">
        <f>E17*G2</f>
        <v>596.71877999999992</v>
      </c>
      <c r="M17" s="24">
        <f>F17*G2</f>
        <v>853.04127999999992</v>
      </c>
      <c r="N17" s="24">
        <f>G17*G2</f>
        <v>1107.3132000000001</v>
      </c>
    </row>
    <row r="18" spans="3:14" ht="16.2" thickBot="1" x14ac:dyDescent="0.35">
      <c r="C18" s="19" t="s">
        <v>97</v>
      </c>
      <c r="D18" s="19">
        <v>4</v>
      </c>
      <c r="E18" s="19">
        <v>0.56999999999999995</v>
      </c>
      <c r="F18" s="19">
        <v>0.81399999999999995</v>
      </c>
      <c r="G18" s="19">
        <v>1.0589999999999999</v>
      </c>
      <c r="J18" s="22" t="s">
        <v>97</v>
      </c>
      <c r="K18" s="23">
        <v>4</v>
      </c>
      <c r="L18" s="24">
        <f>E18*G2</f>
        <v>584.41529999999989</v>
      </c>
      <c r="M18" s="24">
        <f>F18*G2</f>
        <v>834.58605999999986</v>
      </c>
      <c r="N18" s="24">
        <f>G18*G2</f>
        <v>1085.7821099999999</v>
      </c>
    </row>
    <row r="19" spans="3:14" ht="16.2" thickBot="1" x14ac:dyDescent="0.35">
      <c r="C19" s="19" t="s">
        <v>98</v>
      </c>
      <c r="D19" s="19">
        <v>3</v>
      </c>
      <c r="E19" s="19">
        <v>0.441</v>
      </c>
      <c r="F19" s="19">
        <v>0.59199999999999997</v>
      </c>
      <c r="G19" s="19">
        <v>0.76900000000000002</v>
      </c>
      <c r="J19" s="22" t="s">
        <v>98</v>
      </c>
      <c r="K19" s="23">
        <v>3</v>
      </c>
      <c r="L19" s="24">
        <f>E19*G2</f>
        <v>452.15289000000001</v>
      </c>
      <c r="M19" s="24">
        <f>F19*G2</f>
        <v>606.97167999999999</v>
      </c>
      <c r="N19" s="24">
        <f>G19*G2</f>
        <v>788.44800999999995</v>
      </c>
    </row>
    <row r="20" spans="3:14" ht="16.2" thickBot="1" x14ac:dyDescent="0.35">
      <c r="C20" s="19" t="s">
        <v>99</v>
      </c>
      <c r="D20" s="19">
        <v>2</v>
      </c>
      <c r="E20" s="19">
        <v>0.441</v>
      </c>
      <c r="F20" s="19">
        <v>0.58099999999999996</v>
      </c>
      <c r="G20" s="19">
        <v>0.755</v>
      </c>
      <c r="J20" s="22" t="s">
        <v>99</v>
      </c>
      <c r="K20" s="23">
        <v>2</v>
      </c>
      <c r="L20" s="24">
        <f>E20*G2</f>
        <v>452.15289000000001</v>
      </c>
      <c r="M20" s="24">
        <f>F20*G2</f>
        <v>595.69348999999988</v>
      </c>
      <c r="N20" s="24">
        <f>G20*G2</f>
        <v>774.09394999999995</v>
      </c>
    </row>
    <row r="21" spans="3:14" ht="16.2" thickBot="1" x14ac:dyDescent="0.35">
      <c r="C21" s="19" t="s">
        <v>100</v>
      </c>
      <c r="D21" s="19">
        <v>1</v>
      </c>
      <c r="E21" s="19">
        <v>0.441</v>
      </c>
      <c r="F21" s="19">
        <v>0.56200000000000006</v>
      </c>
      <c r="G21" s="19">
        <v>0.73099999999999998</v>
      </c>
      <c r="J21" s="22" t="s">
        <v>100</v>
      </c>
      <c r="K21" s="23">
        <v>1</v>
      </c>
      <c r="L21" s="24">
        <f>E21*G2</f>
        <v>452.15289000000001</v>
      </c>
      <c r="M21" s="24">
        <f>F21*G2</f>
        <v>576.21298000000002</v>
      </c>
      <c r="N21" s="24">
        <f>G21*G2</f>
        <v>749.48698999999999</v>
      </c>
    </row>
  </sheetData>
  <mergeCells count="4">
    <mergeCell ref="D4:D5"/>
    <mergeCell ref="E4:G4"/>
    <mergeCell ref="K4:K5"/>
    <mergeCell ref="L4:N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53"/>
  <sheetViews>
    <sheetView tabSelected="1" zoomScaleNormal="100" workbookViewId="0">
      <selection activeCell="Q25" sqref="Q25"/>
    </sheetView>
  </sheetViews>
  <sheetFormatPr defaultColWidth="11.44140625" defaultRowHeight="14.4" x14ac:dyDescent="0.3"/>
  <cols>
    <col min="1" max="1" width="3.109375" style="2" customWidth="1"/>
    <col min="2" max="2" width="7.109375" style="2" bestFit="1" customWidth="1"/>
    <col min="3" max="3" width="12.88671875" style="2" customWidth="1"/>
    <col min="4" max="4" width="11.44140625" style="2"/>
    <col min="5" max="5" width="13.44140625" style="2" customWidth="1"/>
    <col min="6" max="6" width="8" style="2" customWidth="1"/>
    <col min="7" max="7" width="8.6640625" style="2" customWidth="1"/>
    <col min="8" max="8" width="11.6640625" style="2" customWidth="1"/>
    <col min="9" max="9" width="11.33203125" style="2" customWidth="1"/>
    <col min="10" max="10" width="21.88671875" style="2" customWidth="1"/>
    <col min="11" max="11" width="23.33203125" style="2" customWidth="1"/>
    <col min="12" max="12" width="15.6640625" style="2" customWidth="1"/>
    <col min="13" max="13" width="12.5546875" style="2" customWidth="1"/>
    <col min="14" max="14" width="13.44140625" style="2" customWidth="1"/>
    <col min="15" max="15" width="15.33203125" style="2" customWidth="1"/>
    <col min="16" max="16384" width="11.44140625" style="2"/>
  </cols>
  <sheetData>
    <row r="1" spans="1:43" ht="15.75" customHeight="1" x14ac:dyDescent="0.3">
      <c r="M1" s="75" t="s">
        <v>142</v>
      </c>
      <c r="N1" s="75"/>
      <c r="O1" s="75"/>
    </row>
    <row r="2" spans="1:43" ht="15.75" customHeight="1" x14ac:dyDescent="0.3">
      <c r="M2" s="75" t="s">
        <v>134</v>
      </c>
      <c r="N2" s="75"/>
      <c r="O2" s="75"/>
    </row>
    <row r="3" spans="1:43" ht="15.75" customHeight="1" x14ac:dyDescent="0.3">
      <c r="M3" s="75" t="s">
        <v>135</v>
      </c>
      <c r="N3" s="75"/>
      <c r="O3" s="75"/>
    </row>
    <row r="4" spans="1:43" ht="15.75" customHeight="1" x14ac:dyDescent="0.3">
      <c r="M4" s="75" t="s">
        <v>136</v>
      </c>
      <c r="N4" s="75"/>
      <c r="O4" s="75"/>
    </row>
    <row r="7" spans="1:43" ht="15.6" x14ac:dyDescent="0.3">
      <c r="A7" s="38"/>
      <c r="B7" s="38"/>
      <c r="C7" s="38"/>
      <c r="D7" s="38"/>
      <c r="E7" s="38"/>
      <c r="F7" s="38"/>
      <c r="G7" s="38"/>
      <c r="L7" s="38"/>
      <c r="M7" s="38"/>
      <c r="N7" s="38"/>
      <c r="O7" s="39" t="s">
        <v>123</v>
      </c>
    </row>
    <row r="8" spans="1:43" ht="15.6" x14ac:dyDescent="0.3">
      <c r="A8" s="38"/>
      <c r="B8" s="38"/>
      <c r="C8" s="38"/>
      <c r="D8" s="38"/>
      <c r="E8" s="38"/>
      <c r="F8" s="38"/>
      <c r="G8" s="38"/>
      <c r="J8" s="37"/>
      <c r="K8" s="37"/>
      <c r="L8" s="40"/>
      <c r="M8" s="40"/>
      <c r="N8" s="40"/>
      <c r="O8" s="41"/>
    </row>
    <row r="9" spans="1:43" ht="15.6" x14ac:dyDescent="0.3">
      <c r="A9" s="42"/>
      <c r="B9" s="42"/>
      <c r="C9" s="42"/>
      <c r="D9" s="42"/>
      <c r="E9" s="42"/>
      <c r="F9" s="42"/>
      <c r="G9" s="42"/>
      <c r="J9" s="32"/>
      <c r="K9" s="32"/>
      <c r="L9" s="42"/>
      <c r="M9" s="42"/>
      <c r="N9" s="42"/>
      <c r="O9" s="43" t="s">
        <v>124</v>
      </c>
    </row>
    <row r="10" spans="1:43" ht="15.6" x14ac:dyDescent="0.3">
      <c r="A10" s="38"/>
      <c r="B10" s="38"/>
      <c r="C10" s="38"/>
      <c r="D10" s="38"/>
      <c r="E10" s="38"/>
      <c r="F10" s="38"/>
      <c r="G10" s="38"/>
      <c r="L10" s="38"/>
      <c r="M10" s="40"/>
      <c r="N10" s="40"/>
      <c r="O10" s="41"/>
    </row>
    <row r="11" spans="1:43" x14ac:dyDescent="0.3">
      <c r="A11" s="42"/>
      <c r="B11" s="42"/>
      <c r="C11" s="42"/>
      <c r="D11" s="42"/>
      <c r="E11" s="42"/>
      <c r="F11" s="42"/>
      <c r="G11" s="42"/>
      <c r="L11" s="42"/>
      <c r="M11" s="42"/>
      <c r="N11" s="42"/>
      <c r="O11" s="43" t="s">
        <v>125</v>
      </c>
    </row>
    <row r="12" spans="1:43" ht="15.6" x14ac:dyDescent="0.3">
      <c r="A12" s="38"/>
      <c r="B12" s="38"/>
      <c r="C12" s="38"/>
      <c r="D12" s="38"/>
      <c r="E12" s="38"/>
      <c r="F12" s="38"/>
      <c r="G12" s="38"/>
      <c r="L12" s="38"/>
      <c r="M12" s="38"/>
      <c r="N12" s="38"/>
      <c r="O12" s="44" t="s">
        <v>126</v>
      </c>
      <c r="AQ12" s="2">
        <v>1</v>
      </c>
    </row>
    <row r="13" spans="1:43" ht="15.6" x14ac:dyDescent="0.3">
      <c r="A13" s="38"/>
      <c r="B13" s="38"/>
      <c r="C13" s="38"/>
      <c r="D13" s="38"/>
      <c r="E13" s="38"/>
      <c r="F13" s="38"/>
      <c r="G13" s="38"/>
      <c r="L13" s="38"/>
      <c r="M13" s="38"/>
      <c r="N13" s="38"/>
      <c r="O13" s="44"/>
      <c r="AQ13" s="2">
        <v>2</v>
      </c>
    </row>
    <row r="14" spans="1:43" ht="20.399999999999999" x14ac:dyDescent="0.3">
      <c r="A14" s="73" t="s">
        <v>127</v>
      </c>
      <c r="B14" s="73"/>
      <c r="C14" s="73"/>
      <c r="D14" s="73"/>
      <c r="E14" s="73"/>
      <c r="F14" s="73"/>
      <c r="G14" s="73"/>
      <c r="H14" s="73"/>
      <c r="I14" s="73"/>
      <c r="J14" s="73"/>
      <c r="K14" s="73"/>
      <c r="L14" s="73"/>
      <c r="M14" s="73"/>
      <c r="N14" s="73"/>
      <c r="O14" s="73"/>
      <c r="AQ14" s="2">
        <v>3</v>
      </c>
    </row>
    <row r="15" spans="1:43" x14ac:dyDescent="0.3">
      <c r="A15" s="74" t="s">
        <v>128</v>
      </c>
      <c r="B15" s="74"/>
      <c r="C15" s="74"/>
      <c r="D15" s="74"/>
      <c r="E15" s="74"/>
      <c r="F15" s="74"/>
      <c r="G15" s="74"/>
      <c r="H15" s="74"/>
      <c r="I15" s="74"/>
      <c r="J15" s="74"/>
      <c r="K15" s="74"/>
      <c r="L15" s="74"/>
      <c r="M15" s="74"/>
      <c r="N15" s="74"/>
      <c r="O15" s="74"/>
      <c r="AQ15" s="2">
        <v>4</v>
      </c>
    </row>
    <row r="16" spans="1:43" ht="18.75" customHeight="1" x14ac:dyDescent="0.3">
      <c r="A16" s="38"/>
      <c r="B16" s="38"/>
      <c r="C16" s="38"/>
      <c r="D16" s="38"/>
      <c r="E16" s="38"/>
      <c r="F16" s="38"/>
      <c r="G16" s="38"/>
      <c r="H16" s="38"/>
      <c r="I16" s="38"/>
      <c r="AQ16" s="2">
        <v>5</v>
      </c>
    </row>
    <row r="17" spans="1:15" ht="17.399999999999999" x14ac:dyDescent="0.3">
      <c r="A17" s="72" t="s">
        <v>104</v>
      </c>
      <c r="B17" s="72"/>
      <c r="C17" s="72"/>
      <c r="D17" s="72"/>
      <c r="E17" s="72"/>
      <c r="F17" s="72"/>
      <c r="G17" s="72"/>
      <c r="H17" s="72"/>
      <c r="I17" s="72"/>
      <c r="J17" s="72"/>
      <c r="K17" s="72"/>
      <c r="L17" s="72"/>
      <c r="M17" s="72"/>
      <c r="N17" s="72"/>
      <c r="O17" s="72"/>
    </row>
    <row r="18" spans="1:15" ht="15.6" x14ac:dyDescent="0.3">
      <c r="B18" s="32"/>
      <c r="C18" s="32"/>
      <c r="D18" s="32"/>
      <c r="E18" s="32"/>
      <c r="F18" s="32"/>
      <c r="G18" s="32"/>
      <c r="H18" s="32"/>
      <c r="I18" s="32"/>
    </row>
    <row r="19" spans="1:15" ht="156" x14ac:dyDescent="0.3">
      <c r="B19" s="33" t="s">
        <v>129</v>
      </c>
      <c r="C19" s="33" t="s">
        <v>130</v>
      </c>
      <c r="D19" s="33" t="s">
        <v>131</v>
      </c>
      <c r="E19" s="33" t="s">
        <v>143</v>
      </c>
      <c r="F19" s="33" t="s">
        <v>102</v>
      </c>
      <c r="G19" s="33" t="s">
        <v>103</v>
      </c>
      <c r="H19" s="33" t="s">
        <v>80</v>
      </c>
      <c r="I19" s="33" t="s">
        <v>144</v>
      </c>
      <c r="J19" s="34" t="s">
        <v>147</v>
      </c>
      <c r="K19" s="46" t="s">
        <v>148</v>
      </c>
      <c r="L19" s="46" t="s">
        <v>149</v>
      </c>
      <c r="M19" s="33" t="s">
        <v>117</v>
      </c>
      <c r="N19" s="33" t="s">
        <v>146</v>
      </c>
      <c r="O19" s="33" t="s">
        <v>145</v>
      </c>
    </row>
    <row r="20" spans="1:15" ht="15.6" x14ac:dyDescent="0.3">
      <c r="B20" s="29"/>
      <c r="C20" s="29"/>
      <c r="D20" s="29"/>
      <c r="E20" s="29"/>
      <c r="F20" s="29"/>
      <c r="G20" s="29"/>
      <c r="H20" s="29"/>
      <c r="I20" s="29"/>
      <c r="J20" s="29"/>
      <c r="K20" s="29"/>
      <c r="L20" s="29"/>
      <c r="M20" s="35">
        <f>J20*0.2+K20*0.4+L20*0.4</f>
        <v>0</v>
      </c>
      <c r="N20" s="36" t="e">
        <f>VLOOKUP(M20,'Pakāpes aprēķins'!E2:F79,2,FALSE)</f>
        <v>#N/A</v>
      </c>
      <c r="O20" s="29"/>
    </row>
    <row r="21" spans="1:15" ht="15.6" x14ac:dyDescent="0.3">
      <c r="B21" s="29"/>
      <c r="C21" s="29"/>
      <c r="D21" s="29"/>
      <c r="E21" s="29"/>
      <c r="F21" s="29"/>
      <c r="G21" s="29"/>
      <c r="H21" s="29"/>
      <c r="I21" s="29"/>
      <c r="J21" s="29"/>
      <c r="K21" s="29"/>
      <c r="L21" s="29"/>
      <c r="M21" s="35">
        <f t="shared" ref="M21:M42" si="0">J21*0.2+K21*0.4+L21*0.4</f>
        <v>0</v>
      </c>
      <c r="N21" s="36" t="e">
        <f>VLOOKUP(M21,'Pakāpes aprēķins'!E3:F80,2,FALSE)</f>
        <v>#N/A</v>
      </c>
      <c r="O21" s="29"/>
    </row>
    <row r="22" spans="1:15" ht="15.6" x14ac:dyDescent="0.3">
      <c r="B22" s="29"/>
      <c r="C22" s="29"/>
      <c r="D22" s="29"/>
      <c r="E22" s="29"/>
      <c r="F22" s="29"/>
      <c r="G22" s="29"/>
      <c r="H22" s="29"/>
      <c r="I22" s="29"/>
      <c r="J22" s="29"/>
      <c r="K22" s="29"/>
      <c r="L22" s="29"/>
      <c r="M22" s="35">
        <f t="shared" si="0"/>
        <v>0</v>
      </c>
      <c r="N22" s="36" t="e">
        <f>VLOOKUP(M22,'Pakāpes aprēķins'!E4:F81,2,FALSE)</f>
        <v>#N/A</v>
      </c>
      <c r="O22" s="29"/>
    </row>
    <row r="23" spans="1:15" ht="15.6" x14ac:dyDescent="0.3">
      <c r="B23" s="29"/>
      <c r="C23" s="29"/>
      <c r="D23" s="29"/>
      <c r="E23" s="29"/>
      <c r="F23" s="29"/>
      <c r="G23" s="29"/>
      <c r="H23" s="29"/>
      <c r="I23" s="29"/>
      <c r="J23" s="29"/>
      <c r="K23" s="29"/>
      <c r="L23" s="29"/>
      <c r="M23" s="35">
        <f t="shared" si="0"/>
        <v>0</v>
      </c>
      <c r="N23" s="36" t="e">
        <f>VLOOKUP(M23,'Pakāpes aprēķins'!E5:F82,2,FALSE)</f>
        <v>#N/A</v>
      </c>
      <c r="O23" s="29"/>
    </row>
    <row r="24" spans="1:15" ht="15.6" x14ac:dyDescent="0.3">
      <c r="B24" s="29"/>
      <c r="C24" s="29"/>
      <c r="D24" s="29"/>
      <c r="E24" s="29"/>
      <c r="F24" s="29"/>
      <c r="G24" s="29"/>
      <c r="H24" s="29"/>
      <c r="I24" s="29"/>
      <c r="J24" s="29"/>
      <c r="K24" s="29"/>
      <c r="L24" s="29"/>
      <c r="M24" s="35">
        <f t="shared" si="0"/>
        <v>0</v>
      </c>
      <c r="N24" s="36" t="e">
        <f>VLOOKUP(M24,'Pakāpes aprēķins'!E6:F83,2,FALSE)</f>
        <v>#N/A</v>
      </c>
      <c r="O24" s="29"/>
    </row>
    <row r="25" spans="1:15" ht="15.6" x14ac:dyDescent="0.3">
      <c r="B25" s="29"/>
      <c r="C25" s="29"/>
      <c r="D25" s="29"/>
      <c r="E25" s="29"/>
      <c r="F25" s="29"/>
      <c r="G25" s="29"/>
      <c r="H25" s="29"/>
      <c r="I25" s="29"/>
      <c r="J25" s="29"/>
      <c r="K25" s="29"/>
      <c r="L25" s="29"/>
      <c r="M25" s="35">
        <f t="shared" si="0"/>
        <v>0</v>
      </c>
      <c r="N25" s="36" t="e">
        <f>VLOOKUP(M25,'Pakāpes aprēķins'!E7:F84,2,FALSE)</f>
        <v>#N/A</v>
      </c>
      <c r="O25" s="29"/>
    </row>
    <row r="26" spans="1:15" ht="15.6" x14ac:dyDescent="0.3">
      <c r="B26" s="29"/>
      <c r="C26" s="29"/>
      <c r="D26" s="29"/>
      <c r="E26" s="29"/>
      <c r="F26" s="29"/>
      <c r="G26" s="29"/>
      <c r="H26" s="29"/>
      <c r="I26" s="29"/>
      <c r="J26" s="29"/>
      <c r="K26" s="29"/>
      <c r="L26" s="29"/>
      <c r="M26" s="35">
        <f t="shared" si="0"/>
        <v>0</v>
      </c>
      <c r="N26" s="36" t="e">
        <f>VLOOKUP(M26,'Pakāpes aprēķins'!E8:F85,2,FALSE)</f>
        <v>#N/A</v>
      </c>
      <c r="O26" s="29"/>
    </row>
    <row r="27" spans="1:15" ht="15.6" x14ac:dyDescent="0.3">
      <c r="B27" s="29"/>
      <c r="C27" s="29"/>
      <c r="D27" s="29"/>
      <c r="E27" s="29"/>
      <c r="F27" s="29"/>
      <c r="G27" s="29"/>
      <c r="H27" s="29"/>
      <c r="I27" s="29"/>
      <c r="J27" s="29"/>
      <c r="K27" s="29"/>
      <c r="L27" s="29"/>
      <c r="M27" s="35">
        <f t="shared" si="0"/>
        <v>0</v>
      </c>
      <c r="N27" s="36" t="e">
        <f>VLOOKUP(M27,'Pakāpes aprēķins'!E9:F86,2,FALSE)</f>
        <v>#N/A</v>
      </c>
      <c r="O27" s="29"/>
    </row>
    <row r="28" spans="1:15" ht="15.6" x14ac:dyDescent="0.3">
      <c r="B28" s="29"/>
      <c r="C28" s="29"/>
      <c r="D28" s="29"/>
      <c r="E28" s="29"/>
      <c r="F28" s="29"/>
      <c r="G28" s="29"/>
      <c r="H28" s="29"/>
      <c r="I28" s="29"/>
      <c r="J28" s="29"/>
      <c r="K28" s="29"/>
      <c r="L28" s="29"/>
      <c r="M28" s="35">
        <f t="shared" si="0"/>
        <v>0</v>
      </c>
      <c r="N28" s="36" t="e">
        <f>VLOOKUP(M28,'Pakāpes aprēķins'!E10:F87,2,FALSE)</f>
        <v>#N/A</v>
      </c>
      <c r="O28" s="29"/>
    </row>
    <row r="29" spans="1:15" ht="15.6" x14ac:dyDescent="0.3">
      <c r="B29" s="29"/>
      <c r="C29" s="29"/>
      <c r="D29" s="29"/>
      <c r="E29" s="29"/>
      <c r="F29" s="29"/>
      <c r="G29" s="29"/>
      <c r="H29" s="29"/>
      <c r="I29" s="29"/>
      <c r="J29" s="29"/>
      <c r="K29" s="29"/>
      <c r="L29" s="29"/>
      <c r="M29" s="35">
        <f t="shared" si="0"/>
        <v>0</v>
      </c>
      <c r="N29" s="36" t="e">
        <f>VLOOKUP(M29,'Pakāpes aprēķins'!E11:F88,2,FALSE)</f>
        <v>#N/A</v>
      </c>
      <c r="O29" s="29"/>
    </row>
    <row r="30" spans="1:15" ht="15.6" x14ac:dyDescent="0.3">
      <c r="B30" s="29"/>
      <c r="C30" s="29"/>
      <c r="D30" s="29"/>
      <c r="E30" s="29"/>
      <c r="F30" s="29"/>
      <c r="G30" s="29"/>
      <c r="H30" s="29"/>
      <c r="I30" s="29"/>
      <c r="J30" s="29"/>
      <c r="K30" s="29"/>
      <c r="L30" s="29"/>
      <c r="M30" s="35">
        <f t="shared" si="0"/>
        <v>0</v>
      </c>
      <c r="N30" s="36" t="e">
        <f>VLOOKUP(M30,'Pakāpes aprēķins'!E12:F89,2,FALSE)</f>
        <v>#N/A</v>
      </c>
      <c r="O30" s="29"/>
    </row>
    <row r="31" spans="1:15" ht="15.6" x14ac:dyDescent="0.3">
      <c r="B31" s="29"/>
      <c r="C31" s="29"/>
      <c r="D31" s="29"/>
      <c r="E31" s="29"/>
      <c r="F31" s="29"/>
      <c r="G31" s="29"/>
      <c r="H31" s="29"/>
      <c r="I31" s="29"/>
      <c r="J31" s="29"/>
      <c r="K31" s="29"/>
      <c r="L31" s="29"/>
      <c r="M31" s="35">
        <f t="shared" si="0"/>
        <v>0</v>
      </c>
      <c r="N31" s="36" t="e">
        <f>VLOOKUP(M31,'Pakāpes aprēķins'!E13:F90,2,FALSE)</f>
        <v>#N/A</v>
      </c>
      <c r="O31" s="29"/>
    </row>
    <row r="32" spans="1:15" ht="15.6" x14ac:dyDescent="0.3">
      <c r="B32" s="29"/>
      <c r="C32" s="29"/>
      <c r="D32" s="29"/>
      <c r="E32" s="29"/>
      <c r="F32" s="29"/>
      <c r="G32" s="29"/>
      <c r="H32" s="29"/>
      <c r="I32" s="29"/>
      <c r="J32" s="29"/>
      <c r="K32" s="29"/>
      <c r="L32" s="29"/>
      <c r="M32" s="35">
        <f t="shared" si="0"/>
        <v>0</v>
      </c>
      <c r="N32" s="36" t="e">
        <f>VLOOKUP(M32,'Pakāpes aprēķins'!E14:F91,2,FALSE)</f>
        <v>#N/A</v>
      </c>
      <c r="O32" s="29"/>
    </row>
    <row r="33" spans="2:15" ht="15.6" x14ac:dyDescent="0.3">
      <c r="B33" s="29"/>
      <c r="C33" s="29"/>
      <c r="D33" s="29"/>
      <c r="E33" s="29"/>
      <c r="F33" s="29"/>
      <c r="G33" s="29"/>
      <c r="H33" s="29"/>
      <c r="I33" s="29"/>
      <c r="J33" s="29"/>
      <c r="K33" s="29"/>
      <c r="L33" s="29"/>
      <c r="M33" s="35">
        <f t="shared" si="0"/>
        <v>0</v>
      </c>
      <c r="N33" s="36" t="e">
        <f>VLOOKUP(M33,'Pakāpes aprēķins'!E15:F92,2,FALSE)</f>
        <v>#N/A</v>
      </c>
      <c r="O33" s="29"/>
    </row>
    <row r="34" spans="2:15" ht="15.6" x14ac:dyDescent="0.3">
      <c r="B34" s="29"/>
      <c r="C34" s="29"/>
      <c r="D34" s="29"/>
      <c r="E34" s="29"/>
      <c r="F34" s="29"/>
      <c r="G34" s="29"/>
      <c r="H34" s="29"/>
      <c r="I34" s="29"/>
      <c r="J34" s="29"/>
      <c r="K34" s="29"/>
      <c r="L34" s="29"/>
      <c r="M34" s="35">
        <f t="shared" si="0"/>
        <v>0</v>
      </c>
      <c r="N34" s="36" t="e">
        <f>VLOOKUP(M34,'Pakāpes aprēķins'!E16:F93,2,FALSE)</f>
        <v>#N/A</v>
      </c>
      <c r="O34" s="29"/>
    </row>
    <row r="35" spans="2:15" ht="15.6" x14ac:dyDescent="0.3">
      <c r="B35" s="29"/>
      <c r="C35" s="29"/>
      <c r="D35" s="29"/>
      <c r="E35" s="29"/>
      <c r="F35" s="29"/>
      <c r="G35" s="29"/>
      <c r="H35" s="29"/>
      <c r="I35" s="29"/>
      <c r="J35" s="29"/>
      <c r="K35" s="29"/>
      <c r="L35" s="29"/>
      <c r="M35" s="35">
        <f t="shared" si="0"/>
        <v>0</v>
      </c>
      <c r="N35" s="36" t="e">
        <f>VLOOKUP(M35,'Pakāpes aprēķins'!E17:F94,2,FALSE)</f>
        <v>#N/A</v>
      </c>
      <c r="O35" s="29"/>
    </row>
    <row r="36" spans="2:15" ht="15.6" x14ac:dyDescent="0.3">
      <c r="B36" s="29"/>
      <c r="C36" s="29"/>
      <c r="D36" s="29"/>
      <c r="E36" s="29"/>
      <c r="F36" s="29"/>
      <c r="G36" s="29"/>
      <c r="H36" s="29"/>
      <c r="I36" s="29"/>
      <c r="J36" s="29"/>
      <c r="K36" s="29"/>
      <c r="L36" s="29"/>
      <c r="M36" s="35">
        <f t="shared" si="0"/>
        <v>0</v>
      </c>
      <c r="N36" s="36" t="e">
        <f>VLOOKUP(M36,'Pakāpes aprēķins'!E18:F95,2,FALSE)</f>
        <v>#N/A</v>
      </c>
      <c r="O36" s="29"/>
    </row>
    <row r="37" spans="2:15" ht="15.6" x14ac:dyDescent="0.3">
      <c r="B37" s="29"/>
      <c r="C37" s="29"/>
      <c r="D37" s="29"/>
      <c r="E37" s="29"/>
      <c r="F37" s="29"/>
      <c r="G37" s="29"/>
      <c r="H37" s="29"/>
      <c r="I37" s="29"/>
      <c r="J37" s="29"/>
      <c r="K37" s="29"/>
      <c r="L37" s="29"/>
      <c r="M37" s="35">
        <f t="shared" si="0"/>
        <v>0</v>
      </c>
      <c r="N37" s="36" t="e">
        <f>VLOOKUP(M37,'Pakāpes aprēķins'!E19:F96,2,FALSE)</f>
        <v>#N/A</v>
      </c>
      <c r="O37" s="29"/>
    </row>
    <row r="38" spans="2:15" ht="15.6" x14ac:dyDescent="0.3">
      <c r="B38" s="29"/>
      <c r="C38" s="29"/>
      <c r="D38" s="29"/>
      <c r="E38" s="29"/>
      <c r="F38" s="29"/>
      <c r="G38" s="29"/>
      <c r="H38" s="29"/>
      <c r="I38" s="29"/>
      <c r="J38" s="29"/>
      <c r="K38" s="29"/>
      <c r="L38" s="29"/>
      <c r="M38" s="35">
        <f t="shared" si="0"/>
        <v>0</v>
      </c>
      <c r="N38" s="36" t="e">
        <f>VLOOKUP(M38,'Pakāpes aprēķins'!E20:F97,2,FALSE)</f>
        <v>#N/A</v>
      </c>
      <c r="O38" s="29"/>
    </row>
    <row r="39" spans="2:15" ht="15.6" x14ac:dyDescent="0.3">
      <c r="B39" s="29"/>
      <c r="C39" s="29"/>
      <c r="D39" s="29"/>
      <c r="E39" s="29"/>
      <c r="F39" s="29"/>
      <c r="G39" s="29"/>
      <c r="H39" s="29"/>
      <c r="I39" s="29"/>
      <c r="J39" s="29"/>
      <c r="K39" s="29"/>
      <c r="L39" s="29"/>
      <c r="M39" s="35">
        <f t="shared" si="0"/>
        <v>0</v>
      </c>
      <c r="N39" s="36" t="e">
        <f>VLOOKUP(M39,'Pakāpes aprēķins'!E21:F98,2,FALSE)</f>
        <v>#N/A</v>
      </c>
      <c r="O39" s="29"/>
    </row>
    <row r="40" spans="2:15" ht="15.6" x14ac:dyDescent="0.3">
      <c r="B40" s="29"/>
      <c r="C40" s="29"/>
      <c r="D40" s="29"/>
      <c r="E40" s="29"/>
      <c r="F40" s="29"/>
      <c r="G40" s="29"/>
      <c r="H40" s="29"/>
      <c r="I40" s="29"/>
      <c r="J40" s="29"/>
      <c r="K40" s="29"/>
      <c r="L40" s="29"/>
      <c r="M40" s="35">
        <f t="shared" si="0"/>
        <v>0</v>
      </c>
      <c r="N40" s="36" t="e">
        <f>VLOOKUP(M40,'Pakāpes aprēķins'!E22:F99,2,FALSE)</f>
        <v>#N/A</v>
      </c>
      <c r="O40" s="29"/>
    </row>
    <row r="41" spans="2:15" ht="15.6" x14ac:dyDescent="0.3">
      <c r="B41" s="29"/>
      <c r="C41" s="29"/>
      <c r="D41" s="29"/>
      <c r="E41" s="29"/>
      <c r="F41" s="29"/>
      <c r="G41" s="29"/>
      <c r="H41" s="29"/>
      <c r="I41" s="29"/>
      <c r="J41" s="29"/>
      <c r="K41" s="29"/>
      <c r="L41" s="29"/>
      <c r="M41" s="35">
        <f t="shared" si="0"/>
        <v>0</v>
      </c>
      <c r="N41" s="36" t="e">
        <f>VLOOKUP(M41,'Pakāpes aprēķins'!E23:F100,2,FALSE)</f>
        <v>#N/A</v>
      </c>
      <c r="O41" s="29"/>
    </row>
    <row r="42" spans="2:15" ht="15.6" x14ac:dyDescent="0.3">
      <c r="B42" s="29"/>
      <c r="C42" s="29"/>
      <c r="D42" s="29"/>
      <c r="E42" s="29"/>
      <c r="F42" s="29"/>
      <c r="G42" s="29"/>
      <c r="H42" s="29"/>
      <c r="I42" s="29"/>
      <c r="J42" s="29"/>
      <c r="K42" s="29"/>
      <c r="L42" s="29"/>
      <c r="M42" s="35">
        <f t="shared" si="0"/>
        <v>0</v>
      </c>
      <c r="N42" s="36" t="e">
        <f>VLOOKUP(M42,'Pakāpes aprēķins'!E24:F101,2,FALSE)</f>
        <v>#N/A</v>
      </c>
      <c r="O42" s="29"/>
    </row>
    <row r="44" spans="2:15" ht="15.6" x14ac:dyDescent="0.3">
      <c r="B44" s="71" t="s">
        <v>133</v>
      </c>
      <c r="C44" s="71"/>
      <c r="D44" s="71"/>
    </row>
    <row r="45" spans="2:15" ht="15.6" x14ac:dyDescent="0.3">
      <c r="B45" s="69" t="s">
        <v>137</v>
      </c>
      <c r="C45" s="69"/>
      <c r="D45" s="69"/>
    </row>
    <row r="46" spans="2:15" ht="15.6" x14ac:dyDescent="0.3">
      <c r="B46" s="70" t="s">
        <v>138</v>
      </c>
      <c r="C46" s="70"/>
      <c r="D46" s="70"/>
    </row>
    <row r="47" spans="2:15" ht="15.6" x14ac:dyDescent="0.3">
      <c r="B47" s="48"/>
      <c r="C47"/>
      <c r="D47"/>
    </row>
    <row r="48" spans="2:15" ht="16.2" thickBot="1" x14ac:dyDescent="0.35">
      <c r="B48" s="47"/>
      <c r="C48" s="47"/>
      <c r="D48"/>
    </row>
    <row r="49" spans="1:15" ht="15.6" x14ac:dyDescent="0.3">
      <c r="B49" s="48" t="s">
        <v>126</v>
      </c>
      <c r="C49"/>
      <c r="D49"/>
    </row>
    <row r="51" spans="1:15" ht="15.6" x14ac:dyDescent="0.3">
      <c r="B51" s="70" t="s">
        <v>139</v>
      </c>
      <c r="C51" s="70"/>
      <c r="D51" s="70"/>
      <c r="E51" s="70"/>
      <c r="F51" s="70"/>
      <c r="G51" s="70"/>
      <c r="H51" s="70"/>
      <c r="I51" s="70"/>
      <c r="J51" s="70"/>
      <c r="N51" s="68" t="s">
        <v>140</v>
      </c>
      <c r="O51" s="68"/>
    </row>
    <row r="52" spans="1:15" ht="15.6" x14ac:dyDescent="0.3">
      <c r="B52" s="49"/>
      <c r="C52"/>
      <c r="D52"/>
      <c r="E52"/>
      <c r="F52"/>
      <c r="G52"/>
    </row>
    <row r="53" spans="1:15" ht="15" customHeight="1" x14ac:dyDescent="0.3">
      <c r="A53" s="68" t="s">
        <v>141</v>
      </c>
      <c r="B53" s="68"/>
      <c r="C53" s="68"/>
      <c r="D53" s="68"/>
      <c r="E53" s="68"/>
      <c r="F53" s="68"/>
      <c r="G53" s="68"/>
      <c r="H53" s="68"/>
      <c r="I53" s="68"/>
      <c r="J53" s="68"/>
      <c r="K53" s="68"/>
      <c r="L53" s="68"/>
      <c r="M53" s="68"/>
      <c r="N53" s="68"/>
      <c r="O53" s="68"/>
    </row>
  </sheetData>
  <mergeCells count="13">
    <mergeCell ref="M2:O2"/>
    <mergeCell ref="M1:O1"/>
    <mergeCell ref="A17:O17"/>
    <mergeCell ref="A14:O14"/>
    <mergeCell ref="A15:O15"/>
    <mergeCell ref="M4:O4"/>
    <mergeCell ref="M3:O3"/>
    <mergeCell ref="A53:O53"/>
    <mergeCell ref="B45:D45"/>
    <mergeCell ref="B46:D46"/>
    <mergeCell ref="B44:D44"/>
    <mergeCell ref="N51:O51"/>
    <mergeCell ref="B51:J5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79"/>
  <sheetViews>
    <sheetView zoomScale="120" zoomScaleNormal="120" workbookViewId="0">
      <selection activeCell="H24" sqref="H24"/>
    </sheetView>
  </sheetViews>
  <sheetFormatPr defaultColWidth="11.44140625" defaultRowHeight="14.4" x14ac:dyDescent="0.3"/>
  <cols>
    <col min="1" max="1" width="6.88671875" customWidth="1"/>
    <col min="2" max="2" width="14" customWidth="1"/>
    <col min="5" max="5" width="12.6640625" customWidth="1"/>
  </cols>
  <sheetData>
    <row r="1" spans="2:9" ht="47.1" customHeight="1" x14ac:dyDescent="0.3">
      <c r="B1" s="31" t="s">
        <v>122</v>
      </c>
      <c r="C1" s="31" t="s">
        <v>118</v>
      </c>
      <c r="D1" s="31" t="s">
        <v>119</v>
      </c>
      <c r="E1" s="31" t="s">
        <v>120</v>
      </c>
      <c r="F1" s="31" t="s">
        <v>121</v>
      </c>
    </row>
    <row r="2" spans="2:9" x14ac:dyDescent="0.3">
      <c r="B2" s="45">
        <v>1</v>
      </c>
      <c r="C2" s="11"/>
      <c r="D2" s="11"/>
      <c r="E2" s="30">
        <f t="shared" ref="E2:E4" si="0">B2*0.2+C2*0.4+D2*0.4</f>
        <v>0.2</v>
      </c>
      <c r="F2" s="8">
        <v>1</v>
      </c>
      <c r="G2">
        <v>7</v>
      </c>
      <c r="H2" t="s">
        <v>132</v>
      </c>
      <c r="I2" t="s">
        <v>105</v>
      </c>
    </row>
    <row r="3" spans="2:9" x14ac:dyDescent="0.3">
      <c r="B3" s="45">
        <v>2</v>
      </c>
      <c r="C3" s="11"/>
      <c r="D3" s="11"/>
      <c r="E3" s="30">
        <f t="shared" si="0"/>
        <v>0.4</v>
      </c>
      <c r="F3" s="8">
        <v>1</v>
      </c>
      <c r="G3">
        <v>7</v>
      </c>
      <c r="H3" t="s">
        <v>106</v>
      </c>
      <c r="I3" t="s">
        <v>107</v>
      </c>
    </row>
    <row r="4" spans="2:9" x14ac:dyDescent="0.3">
      <c r="B4" s="45">
        <v>3</v>
      </c>
      <c r="C4" s="11"/>
      <c r="D4" s="11"/>
      <c r="E4" s="30">
        <f t="shared" si="0"/>
        <v>0.60000000000000009</v>
      </c>
      <c r="F4" s="8">
        <v>1</v>
      </c>
      <c r="G4">
        <v>10</v>
      </c>
      <c r="H4" t="s">
        <v>108</v>
      </c>
      <c r="I4" t="s">
        <v>109</v>
      </c>
    </row>
    <row r="5" spans="2:9" x14ac:dyDescent="0.3">
      <c r="B5" s="8">
        <v>1</v>
      </c>
      <c r="C5" s="8">
        <v>1</v>
      </c>
      <c r="D5" s="8">
        <v>1</v>
      </c>
      <c r="E5" s="30">
        <f>B5*0.2+C5*0.4+D5*0.4</f>
        <v>1</v>
      </c>
      <c r="F5" s="8">
        <v>1</v>
      </c>
      <c r="G5">
        <v>18</v>
      </c>
      <c r="H5" t="s">
        <v>110</v>
      </c>
      <c r="I5" t="s">
        <v>111</v>
      </c>
    </row>
    <row r="6" spans="2:9" x14ac:dyDescent="0.3">
      <c r="B6" s="8">
        <v>2</v>
      </c>
      <c r="C6" s="8">
        <v>1</v>
      </c>
      <c r="D6" s="8">
        <v>1</v>
      </c>
      <c r="E6" s="30">
        <f t="shared" ref="E6:E69" si="1">B6*0.2+C6*0.4+D6*0.4</f>
        <v>1.2000000000000002</v>
      </c>
      <c r="F6" s="8">
        <v>1</v>
      </c>
      <c r="G6">
        <v>13</v>
      </c>
      <c r="H6" t="s">
        <v>113</v>
      </c>
      <c r="I6" t="s">
        <v>112</v>
      </c>
    </row>
    <row r="7" spans="2:9" x14ac:dyDescent="0.3">
      <c r="B7" s="8">
        <v>3</v>
      </c>
      <c r="C7" s="8">
        <v>1</v>
      </c>
      <c r="D7" s="8">
        <v>1</v>
      </c>
      <c r="E7" s="30">
        <f t="shared" si="1"/>
        <v>1.4</v>
      </c>
      <c r="F7" s="8">
        <v>1</v>
      </c>
      <c r="G7">
        <v>15</v>
      </c>
      <c r="H7" t="s">
        <v>114</v>
      </c>
      <c r="I7" t="s">
        <v>101</v>
      </c>
    </row>
    <row r="8" spans="2:9" x14ac:dyDescent="0.3">
      <c r="B8" s="8">
        <v>1</v>
      </c>
      <c r="C8" s="8">
        <v>1</v>
      </c>
      <c r="D8" s="8">
        <v>2</v>
      </c>
      <c r="E8" s="30">
        <f t="shared" si="1"/>
        <v>1.4000000000000001</v>
      </c>
      <c r="F8" s="8">
        <v>1</v>
      </c>
      <c r="G8">
        <v>7</v>
      </c>
      <c r="H8" t="s">
        <v>115</v>
      </c>
      <c r="I8" t="s">
        <v>116</v>
      </c>
    </row>
    <row r="9" spans="2:9" x14ac:dyDescent="0.3">
      <c r="B9" s="8">
        <v>2</v>
      </c>
      <c r="C9" s="8">
        <v>1</v>
      </c>
      <c r="D9" s="8">
        <v>2</v>
      </c>
      <c r="E9" s="30">
        <f t="shared" si="1"/>
        <v>1.6</v>
      </c>
      <c r="F9" s="8">
        <v>2</v>
      </c>
    </row>
    <row r="10" spans="2:9" x14ac:dyDescent="0.3">
      <c r="B10" s="8">
        <v>3</v>
      </c>
      <c r="C10" s="8">
        <v>1</v>
      </c>
      <c r="D10" s="8">
        <v>2</v>
      </c>
      <c r="E10" s="30">
        <f t="shared" si="1"/>
        <v>1.8</v>
      </c>
      <c r="F10" s="8">
        <v>2</v>
      </c>
    </row>
    <row r="11" spans="2:9" x14ac:dyDescent="0.3">
      <c r="B11" s="8">
        <v>1</v>
      </c>
      <c r="C11" s="8">
        <v>2</v>
      </c>
      <c r="D11" s="8">
        <v>1</v>
      </c>
      <c r="E11" s="30">
        <f t="shared" si="1"/>
        <v>1.4</v>
      </c>
      <c r="F11" s="8">
        <v>1</v>
      </c>
    </row>
    <row r="12" spans="2:9" x14ac:dyDescent="0.3">
      <c r="B12" s="8">
        <v>1</v>
      </c>
      <c r="C12" s="8">
        <v>1</v>
      </c>
      <c r="D12" s="8">
        <v>3</v>
      </c>
      <c r="E12" s="30">
        <f t="shared" si="1"/>
        <v>1.8000000000000003</v>
      </c>
      <c r="F12" s="8">
        <v>2</v>
      </c>
    </row>
    <row r="13" spans="2:9" x14ac:dyDescent="0.3">
      <c r="B13" s="8">
        <v>2</v>
      </c>
      <c r="C13" s="8">
        <v>2</v>
      </c>
      <c r="D13" s="8">
        <v>1</v>
      </c>
      <c r="E13" s="30">
        <f t="shared" si="1"/>
        <v>1.6</v>
      </c>
      <c r="F13" s="8">
        <v>2</v>
      </c>
    </row>
    <row r="14" spans="2:9" x14ac:dyDescent="0.3">
      <c r="B14" s="8">
        <v>2</v>
      </c>
      <c r="C14" s="8">
        <v>1</v>
      </c>
      <c r="D14" s="8">
        <v>3</v>
      </c>
      <c r="E14" s="30">
        <f t="shared" si="1"/>
        <v>2</v>
      </c>
      <c r="F14" s="8">
        <v>3</v>
      </c>
    </row>
    <row r="15" spans="2:9" x14ac:dyDescent="0.3">
      <c r="B15" s="8">
        <v>3</v>
      </c>
      <c r="C15" s="8">
        <v>2</v>
      </c>
      <c r="D15" s="8">
        <v>1</v>
      </c>
      <c r="E15" s="30">
        <f t="shared" si="1"/>
        <v>1.8000000000000003</v>
      </c>
      <c r="F15" s="8">
        <v>2</v>
      </c>
    </row>
    <row r="16" spans="2:9" x14ac:dyDescent="0.3">
      <c r="B16" s="8">
        <v>3</v>
      </c>
      <c r="C16" s="8">
        <v>1</v>
      </c>
      <c r="D16" s="8">
        <v>3</v>
      </c>
      <c r="E16" s="30">
        <f t="shared" si="1"/>
        <v>2.2000000000000002</v>
      </c>
      <c r="F16" s="8">
        <v>3</v>
      </c>
    </row>
    <row r="17" spans="2:6" x14ac:dyDescent="0.3">
      <c r="B17" s="8">
        <v>1</v>
      </c>
      <c r="C17" s="8">
        <v>2</v>
      </c>
      <c r="D17" s="8">
        <v>2</v>
      </c>
      <c r="E17" s="30">
        <f t="shared" si="1"/>
        <v>1.8</v>
      </c>
      <c r="F17" s="8">
        <v>2</v>
      </c>
    </row>
    <row r="18" spans="2:6" x14ac:dyDescent="0.3">
      <c r="B18" s="8">
        <v>1</v>
      </c>
      <c r="C18" s="8">
        <v>1</v>
      </c>
      <c r="D18" s="8">
        <v>4</v>
      </c>
      <c r="E18" s="30">
        <f t="shared" si="1"/>
        <v>2.2000000000000002</v>
      </c>
      <c r="F18" s="8">
        <v>3</v>
      </c>
    </row>
    <row r="19" spans="2:6" x14ac:dyDescent="0.3">
      <c r="B19" s="8">
        <v>2</v>
      </c>
      <c r="C19" s="8">
        <v>2</v>
      </c>
      <c r="D19" s="8">
        <v>2</v>
      </c>
      <c r="E19" s="30">
        <f t="shared" si="1"/>
        <v>2</v>
      </c>
      <c r="F19" s="8">
        <v>3</v>
      </c>
    </row>
    <row r="20" spans="2:6" x14ac:dyDescent="0.3">
      <c r="B20" s="8">
        <v>2</v>
      </c>
      <c r="C20" s="8">
        <v>1</v>
      </c>
      <c r="D20" s="8">
        <v>4</v>
      </c>
      <c r="E20" s="30">
        <f t="shared" si="1"/>
        <v>2.4000000000000004</v>
      </c>
      <c r="F20" s="8">
        <v>4</v>
      </c>
    </row>
    <row r="21" spans="2:6" x14ac:dyDescent="0.3">
      <c r="B21" s="8">
        <v>3</v>
      </c>
      <c r="C21" s="8">
        <v>2</v>
      </c>
      <c r="D21" s="8">
        <v>2</v>
      </c>
      <c r="E21" s="30">
        <f t="shared" si="1"/>
        <v>2.2000000000000002</v>
      </c>
      <c r="F21" s="8">
        <v>3</v>
      </c>
    </row>
    <row r="22" spans="2:6" x14ac:dyDescent="0.3">
      <c r="B22" s="8">
        <v>3</v>
      </c>
      <c r="C22" s="8">
        <v>1</v>
      </c>
      <c r="D22" s="8">
        <v>4</v>
      </c>
      <c r="E22" s="30">
        <f t="shared" si="1"/>
        <v>2.6</v>
      </c>
      <c r="F22" s="8">
        <v>4</v>
      </c>
    </row>
    <row r="23" spans="2:6" x14ac:dyDescent="0.3">
      <c r="B23" s="8">
        <v>1</v>
      </c>
      <c r="C23" s="8">
        <v>3</v>
      </c>
      <c r="D23" s="8">
        <v>1</v>
      </c>
      <c r="E23" s="30">
        <f t="shared" si="1"/>
        <v>1.8000000000000003</v>
      </c>
      <c r="F23" s="8">
        <v>2</v>
      </c>
    </row>
    <row r="24" spans="2:6" x14ac:dyDescent="0.3">
      <c r="B24" s="8">
        <v>1</v>
      </c>
      <c r="C24" s="8">
        <v>2</v>
      </c>
      <c r="D24" s="8">
        <v>3</v>
      </c>
      <c r="E24" s="30">
        <f t="shared" si="1"/>
        <v>2.2000000000000002</v>
      </c>
      <c r="F24" s="8">
        <v>3</v>
      </c>
    </row>
    <row r="25" spans="2:6" x14ac:dyDescent="0.3">
      <c r="B25" s="8">
        <v>1</v>
      </c>
      <c r="C25" s="8">
        <v>1</v>
      </c>
      <c r="D25" s="8">
        <v>5</v>
      </c>
      <c r="E25" s="30">
        <f t="shared" si="1"/>
        <v>2.6</v>
      </c>
      <c r="F25" s="8">
        <v>4</v>
      </c>
    </row>
    <row r="26" spans="2:6" x14ac:dyDescent="0.3">
      <c r="B26" s="8">
        <v>2</v>
      </c>
      <c r="C26" s="8">
        <v>3</v>
      </c>
      <c r="D26" s="8">
        <v>1</v>
      </c>
      <c r="E26" s="30">
        <f t="shared" si="1"/>
        <v>2</v>
      </c>
      <c r="F26" s="8">
        <v>3</v>
      </c>
    </row>
    <row r="27" spans="2:6" x14ac:dyDescent="0.3">
      <c r="B27" s="8">
        <v>2</v>
      </c>
      <c r="C27" s="8">
        <v>2</v>
      </c>
      <c r="D27" s="8">
        <v>3</v>
      </c>
      <c r="E27" s="30">
        <f t="shared" si="1"/>
        <v>2.4000000000000004</v>
      </c>
      <c r="F27" s="8">
        <v>4</v>
      </c>
    </row>
    <row r="28" spans="2:6" x14ac:dyDescent="0.3">
      <c r="B28" s="8">
        <v>2</v>
      </c>
      <c r="C28" s="8">
        <v>1</v>
      </c>
      <c r="D28" s="8">
        <v>5</v>
      </c>
      <c r="E28" s="30">
        <f t="shared" si="1"/>
        <v>2.8</v>
      </c>
      <c r="F28" s="8">
        <v>4</v>
      </c>
    </row>
    <row r="29" spans="2:6" x14ac:dyDescent="0.3">
      <c r="B29" s="8">
        <v>3</v>
      </c>
      <c r="C29" s="8">
        <v>3</v>
      </c>
      <c r="D29" s="8">
        <v>1</v>
      </c>
      <c r="E29" s="30">
        <f t="shared" si="1"/>
        <v>2.2000000000000002</v>
      </c>
      <c r="F29" s="8">
        <v>3</v>
      </c>
    </row>
    <row r="30" spans="2:6" x14ac:dyDescent="0.3">
      <c r="B30" s="8">
        <v>3</v>
      </c>
      <c r="C30" s="8">
        <v>2</v>
      </c>
      <c r="D30" s="8">
        <v>3</v>
      </c>
      <c r="E30" s="30">
        <f t="shared" si="1"/>
        <v>2.6000000000000005</v>
      </c>
      <c r="F30" s="8">
        <v>4</v>
      </c>
    </row>
    <row r="31" spans="2:6" x14ac:dyDescent="0.3">
      <c r="B31" s="8">
        <v>3</v>
      </c>
      <c r="C31" s="8">
        <v>1</v>
      </c>
      <c r="D31" s="8">
        <v>5</v>
      </c>
      <c r="E31" s="30">
        <f t="shared" si="1"/>
        <v>3</v>
      </c>
      <c r="F31" s="8">
        <v>5</v>
      </c>
    </row>
    <row r="32" spans="2:6" x14ac:dyDescent="0.3">
      <c r="B32" s="8">
        <v>1</v>
      </c>
      <c r="C32" s="8">
        <v>3</v>
      </c>
      <c r="D32" s="8">
        <v>2</v>
      </c>
      <c r="E32" s="30">
        <f t="shared" si="1"/>
        <v>2.2000000000000002</v>
      </c>
      <c r="F32" s="8">
        <v>3</v>
      </c>
    </row>
    <row r="33" spans="2:6" x14ac:dyDescent="0.3">
      <c r="B33" s="8">
        <v>1</v>
      </c>
      <c r="C33" s="8">
        <v>2</v>
      </c>
      <c r="D33" s="8">
        <v>4</v>
      </c>
      <c r="E33" s="30">
        <f t="shared" si="1"/>
        <v>2.6</v>
      </c>
      <c r="F33" s="8">
        <v>4</v>
      </c>
    </row>
    <row r="34" spans="2:6" x14ac:dyDescent="0.3">
      <c r="B34" s="8">
        <v>2</v>
      </c>
      <c r="C34" s="8">
        <v>3</v>
      </c>
      <c r="D34" s="8">
        <v>2</v>
      </c>
      <c r="E34" s="30">
        <f t="shared" si="1"/>
        <v>2.4000000000000004</v>
      </c>
      <c r="F34" s="8">
        <v>4</v>
      </c>
    </row>
    <row r="35" spans="2:6" x14ac:dyDescent="0.3">
      <c r="B35" s="8">
        <v>2</v>
      </c>
      <c r="C35" s="8">
        <v>2</v>
      </c>
      <c r="D35" s="8">
        <v>4</v>
      </c>
      <c r="E35" s="30">
        <f t="shared" si="1"/>
        <v>2.8000000000000003</v>
      </c>
      <c r="F35" s="8">
        <v>4</v>
      </c>
    </row>
    <row r="36" spans="2:6" x14ac:dyDescent="0.3">
      <c r="B36" s="8">
        <v>3</v>
      </c>
      <c r="C36" s="8">
        <v>3</v>
      </c>
      <c r="D36" s="8">
        <v>2</v>
      </c>
      <c r="E36" s="30">
        <f t="shared" si="1"/>
        <v>2.6000000000000005</v>
      </c>
      <c r="F36" s="8">
        <v>4</v>
      </c>
    </row>
    <row r="37" spans="2:6" x14ac:dyDescent="0.3">
      <c r="B37" s="8">
        <v>3</v>
      </c>
      <c r="C37" s="8">
        <v>2</v>
      </c>
      <c r="D37" s="8">
        <v>4</v>
      </c>
      <c r="E37" s="30">
        <f t="shared" si="1"/>
        <v>3</v>
      </c>
      <c r="F37" s="8">
        <v>5</v>
      </c>
    </row>
    <row r="38" spans="2:6" x14ac:dyDescent="0.3">
      <c r="B38" s="8">
        <v>1</v>
      </c>
      <c r="C38" s="8">
        <v>4</v>
      </c>
      <c r="D38" s="8">
        <v>1</v>
      </c>
      <c r="E38" s="30">
        <f t="shared" si="1"/>
        <v>2.2000000000000002</v>
      </c>
      <c r="F38" s="8">
        <v>3</v>
      </c>
    </row>
    <row r="39" spans="2:6" x14ac:dyDescent="0.3">
      <c r="B39" s="8">
        <v>1</v>
      </c>
      <c r="C39" s="8">
        <v>3</v>
      </c>
      <c r="D39" s="8">
        <v>3</v>
      </c>
      <c r="E39" s="30">
        <f t="shared" si="1"/>
        <v>2.6000000000000005</v>
      </c>
      <c r="F39" s="8">
        <v>4</v>
      </c>
    </row>
    <row r="40" spans="2:6" x14ac:dyDescent="0.3">
      <c r="B40" s="8">
        <v>1</v>
      </c>
      <c r="C40" s="8">
        <v>2</v>
      </c>
      <c r="D40" s="8">
        <v>5</v>
      </c>
      <c r="E40" s="30">
        <f t="shared" si="1"/>
        <v>3</v>
      </c>
      <c r="F40" s="8">
        <v>5</v>
      </c>
    </row>
    <row r="41" spans="2:6" x14ac:dyDescent="0.3">
      <c r="B41" s="8">
        <v>2</v>
      </c>
      <c r="C41" s="8">
        <v>4</v>
      </c>
      <c r="D41" s="8">
        <v>1</v>
      </c>
      <c r="E41" s="30">
        <f t="shared" si="1"/>
        <v>2.4</v>
      </c>
      <c r="F41" s="8">
        <v>4</v>
      </c>
    </row>
    <row r="42" spans="2:6" x14ac:dyDescent="0.3">
      <c r="B42" s="8">
        <v>2</v>
      </c>
      <c r="C42" s="8">
        <v>3</v>
      </c>
      <c r="D42" s="8">
        <v>3</v>
      </c>
      <c r="E42" s="30">
        <f t="shared" si="1"/>
        <v>2.8000000000000003</v>
      </c>
      <c r="F42" s="8">
        <v>4</v>
      </c>
    </row>
    <row r="43" spans="2:6" x14ac:dyDescent="0.3">
      <c r="B43" s="8">
        <v>2</v>
      </c>
      <c r="C43" s="8">
        <v>2</v>
      </c>
      <c r="D43" s="8">
        <v>5</v>
      </c>
      <c r="E43" s="30">
        <f t="shared" si="1"/>
        <v>3.2</v>
      </c>
      <c r="F43" s="8">
        <v>5</v>
      </c>
    </row>
    <row r="44" spans="2:6" x14ac:dyDescent="0.3">
      <c r="B44" s="8">
        <v>3</v>
      </c>
      <c r="C44" s="8">
        <v>4</v>
      </c>
      <c r="D44" s="8">
        <v>1</v>
      </c>
      <c r="E44" s="30">
        <f t="shared" si="1"/>
        <v>2.6</v>
      </c>
      <c r="F44" s="8">
        <v>4</v>
      </c>
    </row>
    <row r="45" spans="2:6" x14ac:dyDescent="0.3">
      <c r="B45" s="8">
        <v>3</v>
      </c>
      <c r="C45" s="8">
        <v>3</v>
      </c>
      <c r="D45" s="8">
        <v>3</v>
      </c>
      <c r="E45" s="30">
        <f t="shared" si="1"/>
        <v>3.0000000000000004</v>
      </c>
      <c r="F45" s="8">
        <v>5</v>
      </c>
    </row>
    <row r="46" spans="2:6" x14ac:dyDescent="0.3">
      <c r="B46" s="8">
        <v>3</v>
      </c>
      <c r="C46" s="8">
        <v>2</v>
      </c>
      <c r="D46" s="8">
        <v>5</v>
      </c>
      <c r="E46" s="30">
        <f t="shared" si="1"/>
        <v>3.4000000000000004</v>
      </c>
      <c r="F46" s="8">
        <v>6</v>
      </c>
    </row>
    <row r="47" spans="2:6" x14ac:dyDescent="0.3">
      <c r="B47" s="8">
        <v>1</v>
      </c>
      <c r="C47" s="8">
        <v>4</v>
      </c>
      <c r="D47" s="8">
        <v>2</v>
      </c>
      <c r="E47" s="30">
        <f t="shared" si="1"/>
        <v>2.6</v>
      </c>
      <c r="F47" s="8">
        <v>4</v>
      </c>
    </row>
    <row r="48" spans="2:6" x14ac:dyDescent="0.3">
      <c r="B48" s="8">
        <v>1</v>
      </c>
      <c r="C48" s="8">
        <v>3</v>
      </c>
      <c r="D48" s="8">
        <v>4</v>
      </c>
      <c r="E48" s="30">
        <f t="shared" si="1"/>
        <v>3</v>
      </c>
      <c r="F48" s="8">
        <v>5</v>
      </c>
    </row>
    <row r="49" spans="2:6" x14ac:dyDescent="0.3">
      <c r="B49" s="8">
        <v>2</v>
      </c>
      <c r="C49" s="8">
        <v>4</v>
      </c>
      <c r="D49" s="8">
        <v>2</v>
      </c>
      <c r="E49" s="30">
        <f t="shared" si="1"/>
        <v>2.8</v>
      </c>
      <c r="F49" s="8">
        <v>4</v>
      </c>
    </row>
    <row r="50" spans="2:6" x14ac:dyDescent="0.3">
      <c r="B50" s="8">
        <v>2</v>
      </c>
      <c r="C50" s="8">
        <v>3</v>
      </c>
      <c r="D50" s="8">
        <v>4</v>
      </c>
      <c r="E50" s="30">
        <f t="shared" si="1"/>
        <v>3.2</v>
      </c>
      <c r="F50" s="8">
        <v>5</v>
      </c>
    </row>
    <row r="51" spans="2:6" x14ac:dyDescent="0.3">
      <c r="B51" s="8">
        <v>3</v>
      </c>
      <c r="C51" s="8">
        <v>4</v>
      </c>
      <c r="D51" s="8">
        <v>2</v>
      </c>
      <c r="E51" s="30">
        <f t="shared" si="1"/>
        <v>3</v>
      </c>
      <c r="F51" s="8">
        <v>5</v>
      </c>
    </row>
    <row r="52" spans="2:6" x14ac:dyDescent="0.3">
      <c r="B52" s="8">
        <v>3</v>
      </c>
      <c r="C52" s="8">
        <v>3</v>
      </c>
      <c r="D52" s="8">
        <v>4</v>
      </c>
      <c r="E52" s="30">
        <f t="shared" si="1"/>
        <v>3.4000000000000004</v>
      </c>
      <c r="F52" s="8">
        <v>6</v>
      </c>
    </row>
    <row r="53" spans="2:6" x14ac:dyDescent="0.3">
      <c r="B53" s="8">
        <v>1</v>
      </c>
      <c r="C53" s="8">
        <v>5</v>
      </c>
      <c r="D53" s="8">
        <v>1</v>
      </c>
      <c r="E53" s="30">
        <f t="shared" si="1"/>
        <v>2.6</v>
      </c>
      <c r="F53" s="8">
        <v>4</v>
      </c>
    </row>
    <row r="54" spans="2:6" x14ac:dyDescent="0.3">
      <c r="B54" s="8">
        <v>1</v>
      </c>
      <c r="C54" s="8">
        <v>4</v>
      </c>
      <c r="D54" s="8">
        <v>3</v>
      </c>
      <c r="E54" s="30">
        <f t="shared" si="1"/>
        <v>3</v>
      </c>
      <c r="F54" s="8">
        <v>5</v>
      </c>
    </row>
    <row r="55" spans="2:6" x14ac:dyDescent="0.3">
      <c r="B55" s="8">
        <v>1</v>
      </c>
      <c r="C55" s="8">
        <v>3</v>
      </c>
      <c r="D55" s="8">
        <v>5</v>
      </c>
      <c r="E55" s="30">
        <f t="shared" si="1"/>
        <v>3.4000000000000004</v>
      </c>
      <c r="F55" s="8">
        <v>6</v>
      </c>
    </row>
    <row r="56" spans="2:6" x14ac:dyDescent="0.3">
      <c r="B56" s="8">
        <v>2</v>
      </c>
      <c r="C56" s="8">
        <v>5</v>
      </c>
      <c r="D56" s="8">
        <v>1</v>
      </c>
      <c r="E56" s="30">
        <f t="shared" si="1"/>
        <v>2.8</v>
      </c>
      <c r="F56" s="8">
        <v>4</v>
      </c>
    </row>
    <row r="57" spans="2:6" x14ac:dyDescent="0.3">
      <c r="B57" s="8">
        <v>2</v>
      </c>
      <c r="C57" s="8">
        <v>4</v>
      </c>
      <c r="D57" s="8">
        <v>3</v>
      </c>
      <c r="E57" s="30">
        <f t="shared" si="1"/>
        <v>3.2</v>
      </c>
      <c r="F57" s="8">
        <v>5</v>
      </c>
    </row>
    <row r="58" spans="2:6" x14ac:dyDescent="0.3">
      <c r="B58" s="8">
        <v>2</v>
      </c>
      <c r="C58" s="8">
        <v>3</v>
      </c>
      <c r="D58" s="8">
        <v>5</v>
      </c>
      <c r="E58" s="30">
        <f t="shared" si="1"/>
        <v>3.6</v>
      </c>
      <c r="F58" s="8">
        <v>6</v>
      </c>
    </row>
    <row r="59" spans="2:6" x14ac:dyDescent="0.3">
      <c r="B59" s="8">
        <v>3</v>
      </c>
      <c r="C59" s="8">
        <v>5</v>
      </c>
      <c r="D59" s="8">
        <v>1</v>
      </c>
      <c r="E59" s="30">
        <f t="shared" si="1"/>
        <v>3</v>
      </c>
      <c r="F59" s="8">
        <v>5</v>
      </c>
    </row>
    <row r="60" spans="2:6" x14ac:dyDescent="0.3">
      <c r="B60" s="8">
        <v>3</v>
      </c>
      <c r="C60" s="8">
        <v>4</v>
      </c>
      <c r="D60" s="8">
        <v>3</v>
      </c>
      <c r="E60" s="30">
        <f t="shared" si="1"/>
        <v>3.4000000000000004</v>
      </c>
      <c r="F60" s="8">
        <v>6</v>
      </c>
    </row>
    <row r="61" spans="2:6" x14ac:dyDescent="0.3">
      <c r="B61" s="8">
        <v>3</v>
      </c>
      <c r="C61" s="8">
        <v>3</v>
      </c>
      <c r="D61" s="8">
        <v>5</v>
      </c>
      <c r="E61" s="30">
        <f t="shared" si="1"/>
        <v>3.8000000000000003</v>
      </c>
      <c r="F61" s="8">
        <v>6</v>
      </c>
    </row>
    <row r="62" spans="2:6" x14ac:dyDescent="0.3">
      <c r="B62" s="8">
        <v>1</v>
      </c>
      <c r="C62" s="8">
        <v>4</v>
      </c>
      <c r="D62" s="8">
        <v>4</v>
      </c>
      <c r="E62" s="30">
        <f t="shared" si="1"/>
        <v>3.4000000000000004</v>
      </c>
      <c r="F62" s="8">
        <v>6</v>
      </c>
    </row>
    <row r="63" spans="2:6" x14ac:dyDescent="0.3">
      <c r="B63" s="8">
        <v>1</v>
      </c>
      <c r="C63" s="8">
        <v>5</v>
      </c>
      <c r="D63" s="8">
        <v>2</v>
      </c>
      <c r="E63" s="30">
        <f t="shared" si="1"/>
        <v>3</v>
      </c>
      <c r="F63" s="8">
        <v>5</v>
      </c>
    </row>
    <row r="64" spans="2:6" x14ac:dyDescent="0.3">
      <c r="B64" s="8">
        <v>2</v>
      </c>
      <c r="C64" s="8">
        <v>4</v>
      </c>
      <c r="D64" s="8">
        <v>4</v>
      </c>
      <c r="E64" s="30">
        <f t="shared" si="1"/>
        <v>3.6</v>
      </c>
      <c r="F64" s="8">
        <v>6</v>
      </c>
    </row>
    <row r="65" spans="2:6" x14ac:dyDescent="0.3">
      <c r="B65" s="8">
        <v>2</v>
      </c>
      <c r="C65" s="8">
        <v>5</v>
      </c>
      <c r="D65" s="8">
        <v>2</v>
      </c>
      <c r="E65" s="30">
        <f t="shared" si="1"/>
        <v>3.2</v>
      </c>
      <c r="F65" s="8">
        <v>5</v>
      </c>
    </row>
    <row r="66" spans="2:6" x14ac:dyDescent="0.3">
      <c r="B66" s="8">
        <v>3</v>
      </c>
      <c r="C66" s="8">
        <v>4</v>
      </c>
      <c r="D66" s="8">
        <v>4</v>
      </c>
      <c r="E66" s="30">
        <f t="shared" si="1"/>
        <v>3.8000000000000003</v>
      </c>
      <c r="F66" s="8">
        <v>6</v>
      </c>
    </row>
    <row r="67" spans="2:6" x14ac:dyDescent="0.3">
      <c r="B67" s="8">
        <v>3</v>
      </c>
      <c r="C67" s="8">
        <v>5</v>
      </c>
      <c r="D67" s="8">
        <v>2</v>
      </c>
      <c r="E67" s="30">
        <f t="shared" si="1"/>
        <v>3.4000000000000004</v>
      </c>
      <c r="F67" s="8">
        <v>6</v>
      </c>
    </row>
    <row r="68" spans="2:6" x14ac:dyDescent="0.3">
      <c r="B68" s="8">
        <v>1</v>
      </c>
      <c r="C68" s="8">
        <v>5</v>
      </c>
      <c r="D68" s="8">
        <v>3</v>
      </c>
      <c r="E68" s="30">
        <f t="shared" si="1"/>
        <v>3.4000000000000004</v>
      </c>
      <c r="F68" s="8">
        <v>6</v>
      </c>
    </row>
    <row r="69" spans="2:6" x14ac:dyDescent="0.3">
      <c r="B69" s="8">
        <v>1</v>
      </c>
      <c r="C69" s="8">
        <v>4</v>
      </c>
      <c r="D69" s="8">
        <v>5</v>
      </c>
      <c r="E69" s="30">
        <f t="shared" si="1"/>
        <v>3.8</v>
      </c>
      <c r="F69" s="8">
        <v>6</v>
      </c>
    </row>
    <row r="70" spans="2:6" x14ac:dyDescent="0.3">
      <c r="B70" s="8">
        <v>2</v>
      </c>
      <c r="C70" s="8">
        <v>5</v>
      </c>
      <c r="D70" s="8">
        <v>3</v>
      </c>
      <c r="E70" s="30">
        <f t="shared" ref="E70:E79" si="2">B70*0.2+C70*0.4+D70*0.4</f>
        <v>3.6</v>
      </c>
      <c r="F70" s="8">
        <v>6</v>
      </c>
    </row>
    <row r="71" spans="2:6" x14ac:dyDescent="0.3">
      <c r="B71" s="8">
        <v>2</v>
      </c>
      <c r="C71" s="8">
        <v>4</v>
      </c>
      <c r="D71" s="8">
        <v>5</v>
      </c>
      <c r="E71" s="30">
        <f t="shared" si="2"/>
        <v>4</v>
      </c>
      <c r="F71" s="8">
        <v>7</v>
      </c>
    </row>
    <row r="72" spans="2:6" x14ac:dyDescent="0.3">
      <c r="B72" s="8">
        <v>3</v>
      </c>
      <c r="C72" s="8">
        <v>5</v>
      </c>
      <c r="D72" s="8">
        <v>3</v>
      </c>
      <c r="E72" s="30">
        <f t="shared" si="2"/>
        <v>3.8000000000000003</v>
      </c>
      <c r="F72" s="8">
        <v>6</v>
      </c>
    </row>
    <row r="73" spans="2:6" x14ac:dyDescent="0.3">
      <c r="B73" s="8">
        <v>3</v>
      </c>
      <c r="C73" s="8">
        <v>4</v>
      </c>
      <c r="D73" s="8">
        <v>5</v>
      </c>
      <c r="E73" s="30">
        <f t="shared" si="2"/>
        <v>4.2</v>
      </c>
      <c r="F73" s="8">
        <v>7</v>
      </c>
    </row>
    <row r="74" spans="2:6" x14ac:dyDescent="0.3">
      <c r="B74" s="8">
        <v>1</v>
      </c>
      <c r="C74" s="8">
        <v>5</v>
      </c>
      <c r="D74" s="8">
        <v>4</v>
      </c>
      <c r="E74" s="30">
        <f t="shared" si="2"/>
        <v>3.8000000000000003</v>
      </c>
      <c r="F74" s="8">
        <v>6</v>
      </c>
    </row>
    <row r="75" spans="2:6" x14ac:dyDescent="0.3">
      <c r="B75" s="8">
        <v>2</v>
      </c>
      <c r="C75" s="8">
        <v>5</v>
      </c>
      <c r="D75" s="8">
        <v>4</v>
      </c>
      <c r="E75" s="30">
        <f t="shared" si="2"/>
        <v>4</v>
      </c>
      <c r="F75" s="8">
        <v>7</v>
      </c>
    </row>
    <row r="76" spans="2:6" x14ac:dyDescent="0.3">
      <c r="B76" s="8">
        <v>3</v>
      </c>
      <c r="C76" s="8">
        <v>5</v>
      </c>
      <c r="D76" s="8">
        <v>4</v>
      </c>
      <c r="E76" s="30">
        <f t="shared" si="2"/>
        <v>4.2</v>
      </c>
      <c r="F76" s="8">
        <v>7</v>
      </c>
    </row>
    <row r="77" spans="2:6" x14ac:dyDescent="0.3">
      <c r="B77" s="8">
        <v>1</v>
      </c>
      <c r="C77" s="8">
        <v>5</v>
      </c>
      <c r="D77" s="8">
        <v>5</v>
      </c>
      <c r="E77" s="30">
        <f t="shared" si="2"/>
        <v>4.2</v>
      </c>
      <c r="F77" s="8">
        <v>7</v>
      </c>
    </row>
    <row r="78" spans="2:6" x14ac:dyDescent="0.3">
      <c r="B78" s="8">
        <v>2</v>
      </c>
      <c r="C78" s="8">
        <v>5</v>
      </c>
      <c r="D78" s="8">
        <v>5</v>
      </c>
      <c r="E78" s="30">
        <f t="shared" si="2"/>
        <v>4.4000000000000004</v>
      </c>
      <c r="F78" s="8">
        <v>7</v>
      </c>
    </row>
    <row r="79" spans="2:6" x14ac:dyDescent="0.3">
      <c r="B79" s="8">
        <v>3</v>
      </c>
      <c r="C79" s="8">
        <v>5</v>
      </c>
      <c r="D79" s="8">
        <v>5</v>
      </c>
      <c r="E79" s="30">
        <f t="shared" si="2"/>
        <v>4.5999999999999996</v>
      </c>
      <c r="F79" s="8">
        <v>7</v>
      </c>
    </row>
  </sheetData>
  <sortState xmlns:xlrd2="http://schemas.microsoft.com/office/spreadsheetml/2017/richdata2" ref="B5:F79">
    <sortCondition ref="E5:E7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M21"/>
  <sheetViews>
    <sheetView workbookViewId="0">
      <selection activeCell="H15" sqref="H15"/>
    </sheetView>
  </sheetViews>
  <sheetFormatPr defaultColWidth="8.88671875" defaultRowHeight="14.4" x14ac:dyDescent="0.3"/>
  <sheetData>
    <row r="2" spans="2:13" x14ac:dyDescent="0.3">
      <c r="L2">
        <v>1058.0999999999999</v>
      </c>
    </row>
    <row r="3" spans="2:13" ht="15" thickBot="1" x14ac:dyDescent="0.35"/>
    <row r="4" spans="2:13" ht="20.399999999999999" customHeight="1" thickBot="1" x14ac:dyDescent="0.35">
      <c r="B4" s="25" t="s">
        <v>78</v>
      </c>
      <c r="C4" s="76" t="s">
        <v>80</v>
      </c>
      <c r="D4" s="78" t="s">
        <v>81</v>
      </c>
      <c r="E4" s="79"/>
      <c r="F4" s="80"/>
      <c r="I4" s="25" t="s">
        <v>78</v>
      </c>
      <c r="J4" s="76" t="s">
        <v>80</v>
      </c>
      <c r="K4" s="78" t="s">
        <v>81</v>
      </c>
      <c r="L4" s="79"/>
      <c r="M4" s="80"/>
    </row>
    <row r="5" spans="2:13" ht="15" thickBot="1" x14ac:dyDescent="0.35">
      <c r="B5" s="26" t="s">
        <v>79</v>
      </c>
      <c r="C5" s="77"/>
      <c r="D5" s="27" t="s">
        <v>82</v>
      </c>
      <c r="E5" s="27" t="s">
        <v>83</v>
      </c>
      <c r="F5" s="27" t="s">
        <v>84</v>
      </c>
      <c r="I5" s="26" t="s">
        <v>79</v>
      </c>
      <c r="J5" s="77"/>
      <c r="K5" s="27" t="s">
        <v>82</v>
      </c>
      <c r="L5" s="27" t="s">
        <v>83</v>
      </c>
      <c r="M5" s="27" t="s">
        <v>84</v>
      </c>
    </row>
    <row r="6" spans="2:13" ht="15" thickBot="1" x14ac:dyDescent="0.35">
      <c r="B6" s="27" t="s">
        <v>85</v>
      </c>
      <c r="C6" s="27">
        <v>16</v>
      </c>
      <c r="D6" s="27">
        <v>3.0350000000000001</v>
      </c>
      <c r="E6" s="27">
        <v>4.3360000000000003</v>
      </c>
      <c r="F6" s="27">
        <v>4.55</v>
      </c>
      <c r="I6" s="27" t="s">
        <v>85</v>
      </c>
      <c r="J6" s="27">
        <v>16</v>
      </c>
      <c r="K6" s="28">
        <f>D6*L2</f>
        <v>3211.3334999999997</v>
      </c>
      <c r="L6" s="28">
        <f>E6*L2</f>
        <v>4587.9215999999997</v>
      </c>
      <c r="M6" s="28">
        <f>F6*L2</f>
        <v>4814.3549999999996</v>
      </c>
    </row>
    <row r="7" spans="2:13" ht="15" thickBot="1" x14ac:dyDescent="0.35">
      <c r="B7" s="27" t="s">
        <v>86</v>
      </c>
      <c r="C7" s="27">
        <v>15</v>
      </c>
      <c r="D7" s="27">
        <v>2.8359999999999999</v>
      </c>
      <c r="E7" s="27">
        <v>4.05</v>
      </c>
      <c r="F7" s="27">
        <v>4.3540000000000001</v>
      </c>
      <c r="I7" s="27" t="s">
        <v>86</v>
      </c>
      <c r="J7" s="27">
        <v>15</v>
      </c>
      <c r="K7" s="28">
        <f>D7*L2</f>
        <v>3000.7715999999996</v>
      </c>
      <c r="L7" s="28">
        <f>E7*L2</f>
        <v>4285.3049999999994</v>
      </c>
      <c r="M7" s="28">
        <f>F7*L2</f>
        <v>4606.9673999999995</v>
      </c>
    </row>
    <row r="8" spans="2:13" ht="15" thickBot="1" x14ac:dyDescent="0.35">
      <c r="B8" s="27" t="s">
        <v>87</v>
      </c>
      <c r="C8" s="27">
        <v>14</v>
      </c>
      <c r="D8" s="27">
        <v>2.3690000000000002</v>
      </c>
      <c r="E8" s="27">
        <v>3.3849999999999998</v>
      </c>
      <c r="F8" s="27">
        <v>4.0620000000000003</v>
      </c>
      <c r="I8" s="27" t="s">
        <v>87</v>
      </c>
      <c r="J8" s="27">
        <v>14</v>
      </c>
      <c r="K8" s="28">
        <f>D8*L2</f>
        <v>2506.6388999999999</v>
      </c>
      <c r="L8" s="28">
        <f>E8*L2</f>
        <v>3581.6684999999993</v>
      </c>
      <c r="M8" s="28">
        <f>F8*L2</f>
        <v>4298.0021999999999</v>
      </c>
    </row>
    <row r="9" spans="2:13" ht="15" thickBot="1" x14ac:dyDescent="0.35">
      <c r="B9" s="27" t="s">
        <v>88</v>
      </c>
      <c r="C9" s="27">
        <v>13</v>
      </c>
      <c r="D9" s="27">
        <v>1.911</v>
      </c>
      <c r="E9" s="27">
        <v>2.73</v>
      </c>
      <c r="F9" s="27">
        <v>3.2759999999999998</v>
      </c>
      <c r="I9" s="27" t="s">
        <v>88</v>
      </c>
      <c r="J9" s="27">
        <v>13</v>
      </c>
      <c r="K9" s="28">
        <f>D9*L2</f>
        <v>2022.0291</v>
      </c>
      <c r="L9" s="28">
        <f>E9*L2</f>
        <v>2888.6129999999998</v>
      </c>
      <c r="M9" s="28">
        <f>F9*L2</f>
        <v>3466.3355999999994</v>
      </c>
    </row>
    <row r="10" spans="2:13" ht="15" thickBot="1" x14ac:dyDescent="0.35">
      <c r="B10" s="27" t="s">
        <v>89</v>
      </c>
      <c r="C10" s="27">
        <v>12</v>
      </c>
      <c r="D10" s="27">
        <v>1.5349999999999999</v>
      </c>
      <c r="E10" s="27">
        <v>2.194</v>
      </c>
      <c r="F10" s="27">
        <v>2.7429999999999999</v>
      </c>
      <c r="I10" s="27" t="s">
        <v>89</v>
      </c>
      <c r="J10" s="27">
        <v>12</v>
      </c>
      <c r="K10" s="28">
        <f>D10*L2</f>
        <v>1624.1834999999999</v>
      </c>
      <c r="L10" s="28">
        <f>E10*L2</f>
        <v>2321.4713999999999</v>
      </c>
      <c r="M10" s="28">
        <f>F10*L2</f>
        <v>2902.3682999999996</v>
      </c>
    </row>
    <row r="11" spans="2:13" ht="15" thickBot="1" x14ac:dyDescent="0.35">
      <c r="B11" s="27" t="s">
        <v>90</v>
      </c>
      <c r="C11" s="27">
        <v>11</v>
      </c>
      <c r="D11" s="27">
        <v>1.23</v>
      </c>
      <c r="E11" s="27">
        <v>1.7569999999999999</v>
      </c>
      <c r="F11" s="27">
        <v>2.1970000000000001</v>
      </c>
      <c r="I11" s="27" t="s">
        <v>90</v>
      </c>
      <c r="J11" s="27">
        <v>11</v>
      </c>
      <c r="K11" s="28">
        <f>D11*L2</f>
        <v>1301.463</v>
      </c>
      <c r="L11" s="28">
        <f>E11*L2</f>
        <v>1859.0816999999997</v>
      </c>
      <c r="M11" s="28">
        <f>F11*L2</f>
        <v>2324.6457</v>
      </c>
    </row>
    <row r="12" spans="2:13" ht="15" thickBot="1" x14ac:dyDescent="0.35">
      <c r="B12" s="27" t="s">
        <v>91</v>
      </c>
      <c r="C12" s="27">
        <v>10</v>
      </c>
      <c r="D12" s="27">
        <v>1.0169999999999999</v>
      </c>
      <c r="E12" s="27">
        <v>1.4530000000000001</v>
      </c>
      <c r="F12" s="27">
        <v>1.8169999999999999</v>
      </c>
      <c r="I12" s="27" t="s">
        <v>91</v>
      </c>
      <c r="J12" s="27">
        <v>10</v>
      </c>
      <c r="K12" s="28">
        <f>D12*L2</f>
        <v>1076.0876999999998</v>
      </c>
      <c r="L12" s="28">
        <f>E12*L2</f>
        <v>1537.4193</v>
      </c>
      <c r="M12" s="28">
        <f>F12*L2</f>
        <v>1922.5676999999998</v>
      </c>
    </row>
    <row r="13" spans="2:13" ht="15" thickBot="1" x14ac:dyDescent="0.35">
      <c r="B13" s="27" t="s">
        <v>92</v>
      </c>
      <c r="C13" s="27">
        <v>9</v>
      </c>
      <c r="D13" s="27">
        <v>0.85</v>
      </c>
      <c r="E13" s="27">
        <v>1.2150000000000001</v>
      </c>
      <c r="F13" s="27">
        <v>1.579</v>
      </c>
      <c r="I13" s="27" t="s">
        <v>92</v>
      </c>
      <c r="J13" s="27">
        <v>9</v>
      </c>
      <c r="K13" s="28">
        <f>D13*L2</f>
        <v>899.38499999999988</v>
      </c>
      <c r="L13" s="28">
        <f>E13*L2</f>
        <v>1285.5915</v>
      </c>
      <c r="M13" s="28">
        <f>F13*L2</f>
        <v>1670.7398999999998</v>
      </c>
    </row>
    <row r="14" spans="2:13" ht="15" thickBot="1" x14ac:dyDescent="0.35">
      <c r="B14" s="27" t="s">
        <v>93</v>
      </c>
      <c r="C14" s="27">
        <v>8</v>
      </c>
      <c r="D14" s="27">
        <v>0.79600000000000004</v>
      </c>
      <c r="E14" s="27">
        <v>1.137</v>
      </c>
      <c r="F14" s="27">
        <v>1.4790000000000001</v>
      </c>
      <c r="I14" s="27" t="s">
        <v>93</v>
      </c>
      <c r="J14" s="27">
        <v>8</v>
      </c>
      <c r="K14" s="28">
        <f>D14*L2</f>
        <v>842.24759999999992</v>
      </c>
      <c r="L14" s="28">
        <f>E14*L2</f>
        <v>1203.0597</v>
      </c>
      <c r="M14" s="28">
        <f>F14*L2</f>
        <v>1564.9298999999999</v>
      </c>
    </row>
    <row r="15" spans="2:13" ht="15" thickBot="1" x14ac:dyDescent="0.35">
      <c r="B15" s="27" t="s">
        <v>94</v>
      </c>
      <c r="C15" s="27">
        <v>7</v>
      </c>
      <c r="D15" s="27">
        <v>0.66600000000000004</v>
      </c>
      <c r="E15" s="27">
        <v>0.95</v>
      </c>
      <c r="F15" s="27">
        <v>1.236</v>
      </c>
      <c r="I15" s="27" t="s">
        <v>94</v>
      </c>
      <c r="J15" s="27">
        <v>7</v>
      </c>
      <c r="K15" s="28">
        <f>D15*L2</f>
        <v>704.69459999999992</v>
      </c>
      <c r="L15" s="28">
        <f>E15*L2</f>
        <v>1005.1949999999998</v>
      </c>
      <c r="M15" s="28">
        <f>F15*L2</f>
        <v>1307.8115999999998</v>
      </c>
    </row>
    <row r="16" spans="2:13" ht="15" thickBot="1" x14ac:dyDescent="0.35">
      <c r="B16" s="27" t="s">
        <v>95</v>
      </c>
      <c r="C16" s="27">
        <v>6</v>
      </c>
      <c r="D16" s="27">
        <v>0.623</v>
      </c>
      <c r="E16" s="27">
        <v>0.89</v>
      </c>
      <c r="F16" s="27">
        <v>1.1559999999999999</v>
      </c>
      <c r="I16" s="27" t="s">
        <v>95</v>
      </c>
      <c r="J16" s="27">
        <v>6</v>
      </c>
      <c r="K16" s="28">
        <f>D16*L2</f>
        <v>659.19629999999995</v>
      </c>
      <c r="L16" s="28">
        <f>E16*L2</f>
        <v>941.70899999999995</v>
      </c>
      <c r="M16" s="28">
        <f>F16*L2</f>
        <v>1223.1635999999999</v>
      </c>
    </row>
    <row r="17" spans="2:13" ht="15" thickBot="1" x14ac:dyDescent="0.35">
      <c r="B17" s="27" t="s">
        <v>96</v>
      </c>
      <c r="C17" s="27">
        <v>5</v>
      </c>
      <c r="D17" s="27">
        <v>0.58199999999999996</v>
      </c>
      <c r="E17" s="27">
        <v>0.83199999999999996</v>
      </c>
      <c r="F17" s="27">
        <v>1.08</v>
      </c>
      <c r="I17" s="27" t="s">
        <v>96</v>
      </c>
      <c r="J17" s="27">
        <v>5</v>
      </c>
      <c r="K17" s="28">
        <f>D17*L2</f>
        <v>615.81419999999991</v>
      </c>
      <c r="L17" s="28">
        <f>E17*L2</f>
        <v>880.33919999999989</v>
      </c>
      <c r="M17" s="28">
        <f>F17*L2</f>
        <v>1142.748</v>
      </c>
    </row>
    <row r="18" spans="2:13" ht="15" thickBot="1" x14ac:dyDescent="0.35">
      <c r="B18" s="27" t="s">
        <v>97</v>
      </c>
      <c r="C18" s="27">
        <v>4</v>
      </c>
      <c r="D18" s="27">
        <v>0.56999999999999995</v>
      </c>
      <c r="E18" s="27">
        <v>0.81399999999999995</v>
      </c>
      <c r="F18" s="27">
        <v>1.0589999999999999</v>
      </c>
      <c r="I18" s="27" t="s">
        <v>97</v>
      </c>
      <c r="J18" s="27">
        <v>4</v>
      </c>
      <c r="K18" s="28">
        <f>D18*L2</f>
        <v>603.11699999999985</v>
      </c>
      <c r="L18" s="28">
        <f>E18*L2</f>
        <v>861.29339999999991</v>
      </c>
      <c r="M18" s="28">
        <f>F18*L2</f>
        <v>1120.5278999999998</v>
      </c>
    </row>
    <row r="19" spans="2:13" ht="15" thickBot="1" x14ac:dyDescent="0.35">
      <c r="B19" s="27" t="s">
        <v>98</v>
      </c>
      <c r="C19" s="27">
        <v>3</v>
      </c>
      <c r="D19" s="27">
        <v>0.441</v>
      </c>
      <c r="E19" s="27">
        <v>0.59199999999999997</v>
      </c>
      <c r="F19" s="27">
        <v>0.76900000000000002</v>
      </c>
      <c r="I19" s="27" t="s">
        <v>98</v>
      </c>
      <c r="J19" s="27">
        <v>3</v>
      </c>
      <c r="K19" s="28">
        <f>D19*L2</f>
        <v>466.62209999999999</v>
      </c>
      <c r="L19" s="28">
        <f>E19*L2</f>
        <v>626.39519999999993</v>
      </c>
      <c r="M19" s="28">
        <f>F19*L2</f>
        <v>813.6789</v>
      </c>
    </row>
    <row r="20" spans="2:13" ht="15" thickBot="1" x14ac:dyDescent="0.35">
      <c r="B20" s="27" t="s">
        <v>99</v>
      </c>
      <c r="C20" s="27">
        <v>2</v>
      </c>
      <c r="D20" s="27">
        <v>0.441</v>
      </c>
      <c r="E20" s="27">
        <v>0.58099999999999996</v>
      </c>
      <c r="F20" s="27">
        <v>0.755</v>
      </c>
      <c r="I20" s="27" t="s">
        <v>99</v>
      </c>
      <c r="J20" s="27">
        <v>2</v>
      </c>
      <c r="K20" s="28">
        <f>D20*L2</f>
        <v>466.62209999999999</v>
      </c>
      <c r="L20" s="28">
        <f>E20*L2</f>
        <v>614.75609999999995</v>
      </c>
      <c r="M20" s="28">
        <f>F20*L2</f>
        <v>798.86549999999988</v>
      </c>
    </row>
    <row r="21" spans="2:13" ht="15" thickBot="1" x14ac:dyDescent="0.35">
      <c r="B21" s="27" t="s">
        <v>100</v>
      </c>
      <c r="C21" s="27">
        <v>1</v>
      </c>
      <c r="D21" s="27">
        <v>0.441</v>
      </c>
      <c r="E21" s="27">
        <v>0.56200000000000006</v>
      </c>
      <c r="F21" s="27">
        <v>0.73099999999999998</v>
      </c>
      <c r="I21" s="27" t="s">
        <v>100</v>
      </c>
      <c r="J21" s="27">
        <v>1</v>
      </c>
      <c r="K21" s="28">
        <f>D21*L2</f>
        <v>466.62209999999999</v>
      </c>
      <c r="L21" s="28">
        <f>E21*L2</f>
        <v>594.65219999999999</v>
      </c>
      <c r="M21" s="28">
        <f>F21*L2</f>
        <v>773.47109999999986</v>
      </c>
    </row>
  </sheetData>
  <mergeCells count="4">
    <mergeCell ref="C4:C5"/>
    <mergeCell ref="D4:F4"/>
    <mergeCell ref="J4:J5"/>
    <mergeCell ref="K4:M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kopējais</vt:lpstr>
      <vt:lpstr>pa amatiem</vt:lpstr>
      <vt:lpstr>Sheet1</vt:lpstr>
      <vt:lpstr>individuālās mēnešalgas tabula</vt:lpstr>
      <vt:lpstr>Pakāpes aprēķins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Laila Ruškule</dc:creator>
  <cp:lastModifiedBy>Sanita Mickeviča</cp:lastModifiedBy>
  <cp:lastPrinted>2021-01-04T11:39:44Z</cp:lastPrinted>
  <dcterms:created xsi:type="dcterms:W3CDTF">2019-03-27T09:42:11Z</dcterms:created>
  <dcterms:modified xsi:type="dcterms:W3CDTF">2023-12-19T16:04:14Z</dcterms:modified>
</cp:coreProperties>
</file>